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SECFIN\RELATÓRIO DE GESTAO FISCAL\2024\2º QUAD 2024 - 24.0.000001674-4\2 - PLANILHAS\Anexo 1\"/>
    </mc:Choice>
  </mc:AlternateContent>
  <xr:revisionPtr revIDLastSave="0" documentId="13_ncr:1_{86167FF6-D6F0-4406-AA88-B15E6EBBDDED}" xr6:coauthVersionLast="36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Anexo 1 - STN" sheetId="6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ções">#REF!</definedName>
    <definedName name="Cancela" localSheetId="0">#REF!,#REF!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#REF!,#REF!</definedName>
    <definedName name="dsfrw">#REF!,#REF!</definedName>
    <definedName name="Elementos">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sdfs" localSheetId="0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xxx" localSheetId="0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B41" i="63" l="1"/>
  <c r="I40" i="63" l="1"/>
  <c r="I41" i="63"/>
  <c r="I42" i="63"/>
  <c r="B42" i="63"/>
  <c r="B40" i="63"/>
  <c r="B38" i="63" l="1"/>
  <c r="O32" i="63" l="1"/>
  <c r="N25" i="63"/>
  <c r="N26" i="63"/>
  <c r="J27" i="63" l="1"/>
  <c r="L27" i="63" l="1"/>
  <c r="K27" i="63"/>
  <c r="N28" i="63"/>
  <c r="N29" i="63"/>
  <c r="J23" i="63" l="1"/>
  <c r="J22" i="63"/>
  <c r="J21" i="63" l="1"/>
  <c r="M19" i="63" l="1"/>
  <c r="M18" i="63"/>
  <c r="L19" i="63"/>
  <c r="L18" i="63"/>
  <c r="K19" i="63"/>
  <c r="K18" i="63"/>
  <c r="J19" i="63"/>
  <c r="J18" i="63"/>
  <c r="M27" i="63" l="1"/>
  <c r="K21" i="63"/>
  <c r="L21" i="63"/>
  <c r="M21" i="63"/>
  <c r="I18" i="63"/>
  <c r="J17" i="63"/>
  <c r="K17" i="63"/>
  <c r="L17" i="63"/>
  <c r="M17" i="63"/>
  <c r="L16" i="63" l="1"/>
  <c r="L32" i="63" s="1"/>
  <c r="J16" i="63"/>
  <c r="J32" i="63" s="1"/>
  <c r="M16" i="63"/>
  <c r="M32" i="63" s="1"/>
  <c r="K16" i="63"/>
  <c r="K32" i="63" s="1"/>
  <c r="H18" i="63" l="1"/>
  <c r="E21" i="63" l="1"/>
  <c r="I30" i="63" l="1"/>
  <c r="H30" i="63"/>
  <c r="I31" i="63"/>
  <c r="H31" i="63"/>
  <c r="I19" i="63" l="1"/>
  <c r="I17" i="63" s="1"/>
  <c r="H19" i="63"/>
  <c r="H17" i="63" l="1"/>
  <c r="G30" i="63"/>
  <c r="G22" i="63" l="1"/>
  <c r="G31" i="63" l="1"/>
  <c r="G23" i="63"/>
  <c r="G19" i="63"/>
  <c r="G18" i="63"/>
  <c r="F18" i="63"/>
  <c r="F23" i="63" l="1"/>
  <c r="F22" i="63"/>
  <c r="F31" i="63" l="1"/>
  <c r="F30" i="63"/>
  <c r="F19" i="63"/>
  <c r="C31" i="63" l="1"/>
  <c r="B31" i="63"/>
  <c r="N31" i="63" s="1"/>
  <c r="E30" i="63"/>
  <c r="D30" i="63"/>
  <c r="C30" i="63"/>
  <c r="B30" i="63"/>
  <c r="C23" i="63"/>
  <c r="B23" i="63"/>
  <c r="C22" i="63"/>
  <c r="B22" i="63"/>
  <c r="E19" i="63"/>
  <c r="D19" i="63"/>
  <c r="C19" i="63"/>
  <c r="B19" i="63"/>
  <c r="E18" i="63"/>
  <c r="D18" i="63"/>
  <c r="C18" i="63"/>
  <c r="B18" i="63"/>
  <c r="N30" i="63" l="1"/>
  <c r="N19" i="63"/>
  <c r="N18" i="63"/>
  <c r="Q34" i="63"/>
  <c r="N20" i="63" l="1"/>
  <c r="B21" i="63" l="1"/>
  <c r="C21" i="63"/>
  <c r="D21" i="63"/>
  <c r="F21" i="63" l="1"/>
  <c r="P40" i="63" l="1"/>
  <c r="Q41" i="63" l="1"/>
  <c r="Q42" i="63"/>
  <c r="Q40" i="63"/>
  <c r="N24" i="63"/>
  <c r="G21" i="63"/>
  <c r="B17" i="63"/>
  <c r="C17" i="63"/>
  <c r="D17" i="63"/>
  <c r="E17" i="63"/>
  <c r="F17" i="63"/>
  <c r="P41" i="63" l="1"/>
  <c r="P42" i="63"/>
  <c r="I27" i="63"/>
  <c r="H27" i="63"/>
  <c r="G27" i="63"/>
  <c r="F27" i="63"/>
  <c r="E27" i="63"/>
  <c r="D27" i="63"/>
  <c r="C27" i="63"/>
  <c r="B27" i="63"/>
  <c r="F16" i="63"/>
  <c r="E16" i="63"/>
  <c r="D16" i="63"/>
  <c r="C16" i="63"/>
  <c r="B16" i="63"/>
  <c r="N27" i="63" l="1"/>
  <c r="E32" i="63"/>
  <c r="D32" i="63"/>
  <c r="C32" i="63"/>
  <c r="B32" i="63"/>
  <c r="F32" i="63"/>
  <c r="G17" i="63" l="1"/>
  <c r="N17" i="63" s="1"/>
  <c r="G16" i="63" l="1"/>
  <c r="G32" i="63" l="1"/>
  <c r="I23" i="63" l="1"/>
  <c r="I22" i="63"/>
  <c r="H22" i="63"/>
  <c r="H23" i="63"/>
  <c r="N23" i="63" s="1"/>
  <c r="I21" i="63" l="1"/>
  <c r="H21" i="63"/>
  <c r="H16" i="63" s="1"/>
  <c r="N22" i="63"/>
  <c r="N21" i="63" l="1"/>
  <c r="I16" i="63"/>
  <c r="I32" i="63" s="1"/>
  <c r="H32" i="63"/>
  <c r="N16" i="63" l="1"/>
  <c r="N32" i="63" s="1"/>
  <c r="B39" i="63" s="1"/>
  <c r="I39" i="63" s="1"/>
  <c r="P39" i="63" l="1"/>
  <c r="Q39" i="63"/>
  <c r="Q35" i="63"/>
</calcChain>
</file>

<file path=xl/sharedStrings.xml><?xml version="1.0" encoding="utf-8"?>
<sst xmlns="http://schemas.openxmlformats.org/spreadsheetml/2006/main" count="84" uniqueCount="79">
  <si>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</si>
  <si>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</si>
  <si>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</si>
  <si>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</si>
  <si>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</si>
  <si>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DESPESA BRUTA COM PESSOAL (I)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</si>
  <si>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</si>
  <si>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</si>
  <si>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</si>
  <si>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</si>
  <si>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</si>
  <si>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</si>
  <si>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TOTAL</t>
  </si>
  <si>
    <t>&lt;Exercício em que o ente excedeu o limite&gt;</t>
  </si>
  <si>
    <t>&lt;Exercício do segundo período seguinte&gt;</t>
  </si>
  <si>
    <t>&lt;Segundo período seguinte&gt;</t>
  </si>
  <si>
    <t>Limite</t>
  </si>
  <si>
    <t>Redutor Residual</t>
  </si>
  <si>
    <t>(f)</t>
  </si>
  <si>
    <t>(g) = (f-a)</t>
  </si>
  <si>
    <t>(i)</t>
  </si>
  <si>
    <t>Decorrentes de Decisão Judicial de período anterior ao da apuração</t>
  </si>
  <si>
    <t xml:space="preserve">    Pessoal Ativo</t>
  </si>
  <si>
    <t xml:space="preserve">    Pessoal Inativo e Pensionistas</t>
  </si>
  <si>
    <t>TRAJETÓRIA DE RETORNO AO LIMITE DA DESPESA TOTAL COM PESSOAL</t>
  </si>
  <si>
    <t xml:space="preserve">Limite </t>
  </si>
  <si>
    <t>% DTP</t>
  </si>
  <si>
    <t>Máximo</t>
  </si>
  <si>
    <t>(h) = (a)</t>
  </si>
  <si>
    <t>Nota: DTP corresponde à Despesa Total com Pessoal.</t>
  </si>
  <si>
    <t>(ÚLTIMOS</t>
  </si>
  <si>
    <t>12 MESES)</t>
  </si>
  <si>
    <t>&lt;Quadrimestre/Semestre&gt;</t>
  </si>
  <si>
    <t xml:space="preserve">DESPESAS NÃO COMPUTADAS (II) (§ 1º do art. 19 da LRF) </t>
  </si>
  <si>
    <t>% SOBRE A RCL AJUSTADA</t>
  </si>
  <si>
    <t>-</t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</si>
  <si>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</si>
  <si>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</si>
  <si>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</si>
  <si>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</si>
  <si>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</si>
  <si>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      Benefícios Previdenciários</t>
  </si>
  <si>
    <t>Tabela 1.1</t>
  </si>
  <si>
    <t>ESTADO DE MINAS GERAIS - PODER JUDICIÁRIO</t>
  </si>
  <si>
    <t>TRIBUNAL DE JUSTIÇA MILITAR DO ESTADO DE MINAS GERAIS</t>
  </si>
  <si>
    <t xml:space="preserve">    Outras despesas de pessoal decorrentes de contratos de terceirização ou de contratação de forma indireta (§ 1º do art. 18 da LRF)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</si>
  <si>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</si>
  <si>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</si>
  <si>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</si>
  <si>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</si>
  <si>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APURAÇÃO DO CUMPRIMENTO DO LIMITE LEGAL</t>
  </si>
  <si>
    <t>= RECEITA CORRENTE LÍQUIDA AJUSTADA PARA CÁLCULO DOS LIMITES DA DESPESA COM PESSOAL (VII) = (IV - V - VI)</t>
  </si>
  <si>
    <t xml:space="preserve"> RGF - ANEXO 1 (LRF, art. 55, inciso I, alínea "a")</t>
  </si>
  <si>
    <t xml:space="preserve">    Despesa com Pessoal não Executada Orçamentariamente </t>
  </si>
  <si>
    <t>NOTAS:</t>
  </si>
  <si>
    <t>Indenizações por Demissão e Incentivos à Demissão Voluntária e Deduções Constitucionais</t>
  </si>
  <si>
    <t xml:space="preserve"> PROCESSADOS</t>
  </si>
  <si>
    <t>Inativos e Pensionistas com Recursos Vinculados²</t>
  </si>
  <si>
    <t>Despesas de Exercícios Anteriores de período anterior ao da apuração¹</t>
  </si>
  <si>
    <t>2. Conforme Lei Complementar 178/2021 - Art. 16, que altera o §3º do Art. 19 da Lei Complementar 101/2000, para a dedução da despesa bruta com pessoal, foram consideradas somente as despesas custeadas com recursos das fontes 42 e 43.</t>
  </si>
  <si>
    <t>Set/23</t>
  </si>
  <si>
    <t>Out/23</t>
  </si>
  <si>
    <t>Nov/23</t>
  </si>
  <si>
    <t>Dez/23</t>
  </si>
  <si>
    <t>Jan/24</t>
  </si>
  <si>
    <t>Fev/24</t>
  </si>
  <si>
    <t>Mar/24</t>
  </si>
  <si>
    <t>Abr/24</t>
  </si>
  <si>
    <t>Desembargador Jadir Silva, Presidente; Giovani Viana Mendes, Secretário Especial da Presidência; Luiz Gustavo Cyrino Viana, Diretor-Executivo de Finanças; Frederico Braga Viana, Auditor Interno.</t>
  </si>
  <si>
    <t>SETEMBRO/2023 A AGOSTO/2024</t>
  </si>
  <si>
    <t>Mai/24</t>
  </si>
  <si>
    <t>Jun/24</t>
  </si>
  <si>
    <t>Jul/24</t>
  </si>
  <si>
    <t>Ago/24</t>
  </si>
  <si>
    <t>1. O valor total das Despesas de Exercícios Anteriores no período foi de R$ 23.301.201,63. Desse total, o montante R$ 4.696.407,60 não foi considerado nas deduções por se tratar de despesa dentro do período de apuração.</t>
  </si>
  <si>
    <t>FONTE: Armazém de Informações do Siafi/MG, Diretoria Executiva de Finanças, em 10/09/2024; Receita Corrente Líquida, conforme informação da DCICF/SCCG/SEF-MG por correio eletrônico, em 23/09/2024 às 09:17</t>
  </si>
  <si>
    <t xml:space="preserve">(-) Transferências obrigatórias da União relativas às emendas individuais (art. 166-A, §1°, da CF) (IV) </t>
  </si>
  <si>
    <t>RECEITA CORRENTE LÍQUIDA - RCL (III) = (I-II)</t>
  </si>
  <si>
    <t>(-) Transferências obrigatórias da União relativas às emendas de bancada (art. 166, §16, da 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</si>
</sst>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 &quot;#,##0.00_);[Red]\(&quot;R$ &quot;#,##0.00\)"/>
  </numFmts>
  <fonts count="9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8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4" fillId="0" borderId="0" xfId="1" applyFill="1"/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right" vertical="top" wrapText="1"/>
    </xf>
    <xf numFmtId="0" fontId="2" fillId="0" borderId="6" xfId="1" applyNumberFormat="1" applyFont="1" applyFill="1" applyBorder="1" applyAlignment="1"/>
    <xf numFmtId="49" fontId="6" fillId="3" borderId="9" xfId="1" applyNumberFormat="1" applyFont="1" applyFill="1" applyBorder="1" applyAlignment="1">
      <alignment horizontal="center"/>
    </xf>
    <xf numFmtId="0" fontId="6" fillId="3" borderId="10" xfId="1" applyNumberFormat="1" applyFont="1" applyFill="1" applyBorder="1" applyAlignment="1">
      <alignment horizontal="center" vertical="top" wrapText="1"/>
    </xf>
    <xf numFmtId="4" fontId="2" fillId="0" borderId="8" xfId="1" applyNumberFormat="1" applyFont="1" applyFill="1" applyBorder="1" applyAlignment="1"/>
    <xf numFmtId="4" fontId="2" fillId="0" borderId="9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0" xfId="1" applyNumberFormat="1" applyFont="1" applyFill="1" applyBorder="1" applyAlignment="1"/>
    <xf numFmtId="0" fontId="4" fillId="0" borderId="0" xfId="1" applyFill="1" applyBorder="1"/>
    <xf numFmtId="4" fontId="2" fillId="3" borderId="10" xfId="1" applyNumberFormat="1" applyFont="1" applyFill="1" applyBorder="1" applyAlignment="1"/>
    <xf numFmtId="0" fontId="2" fillId="0" borderId="17" xfId="0" applyFont="1" applyBorder="1" applyAlignment="1">
      <alignment horizontal="center" vertical="top" wrapText="1"/>
    </xf>
    <xf numFmtId="0" fontId="6" fillId="3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 vertical="top" wrapText="1"/>
    </xf>
    <xf numFmtId="0" fontId="6" fillId="3" borderId="12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3" borderId="1" xfId="1" applyNumberFormat="1" applyFont="1" applyFill="1" applyBorder="1" applyAlignment="1"/>
    <xf numFmtId="0" fontId="2" fillId="3" borderId="4" xfId="1" applyNumberFormat="1" applyFont="1" applyFill="1" applyBorder="1" applyAlignment="1"/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0" xfId="1" applyFont="1" applyFill="1"/>
    <xf numFmtId="4" fontId="2" fillId="0" borderId="12" xfId="1" applyNumberFormat="1" applyFont="1" applyFill="1" applyBorder="1" applyAlignment="1"/>
    <xf numFmtId="4" fontId="4" fillId="0" borderId="0" xfId="1" applyNumberFormat="1" applyFill="1"/>
    <xf numFmtId="43" fontId="4" fillId="0" borderId="0" xfId="1" applyNumberFormat="1" applyFill="1"/>
    <xf numFmtId="0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wrapText="1"/>
    </xf>
    <xf numFmtId="43" fontId="4" fillId="0" borderId="0" xfId="2" applyFont="1" applyFill="1"/>
    <xf numFmtId="2" fontId="4" fillId="0" borderId="0" xfId="1" applyNumberFormat="1" applyFill="1"/>
    <xf numFmtId="4" fontId="2" fillId="0" borderId="11" xfId="1" applyNumberFormat="1" applyFont="1" applyFill="1" applyBorder="1" applyAlignment="1"/>
    <xf numFmtId="0" fontId="2" fillId="0" borderId="0" xfId="1" applyNumberFormat="1" applyFont="1" applyFill="1" applyBorder="1" applyAlignment="1">
      <alignment horizontal="justify" wrapText="1"/>
    </xf>
    <xf numFmtId="4" fontId="8" fillId="0" borderId="0" xfId="0" applyNumberFormat="1" applyFont="1"/>
    <xf numFmtId="43" fontId="2" fillId="0" borderId="0" xfId="1" applyNumberFormat="1" applyFont="1" applyFill="1" applyBorder="1" applyAlignment="1">
      <alignment horizontal="justify" wrapText="1"/>
    </xf>
    <xf numFmtId="43" fontId="2" fillId="0" borderId="0" xfId="1" applyNumberFormat="1" applyFont="1" applyFill="1" applyBorder="1" applyAlignment="1">
      <alignment horizontal="justify" wrapText="1"/>
    </xf>
    <xf numFmtId="43" fontId="2" fillId="0" borderId="0" xfId="2" applyFont="1" applyFill="1" applyBorder="1" applyAlignment="1">
      <alignment horizontal="justify" wrapText="1"/>
    </xf>
    <xf numFmtId="0" fontId="2" fillId="0" borderId="3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1" fillId="3" borderId="4" xfId="1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0" xfId="1" applyNumberFormat="1" applyFont="1" applyFill="1" applyBorder="1" applyAlignment="1">
      <alignment horizontal="justify" wrapText="1"/>
    </xf>
    <xf numFmtId="0" fontId="1" fillId="3" borderId="20" xfId="1" applyNumberFormat="1" applyFont="1" applyFill="1" applyBorder="1" applyAlignment="1">
      <alignment horizontal="center" vertical="center"/>
    </xf>
    <xf numFmtId="0" fontId="1" fillId="3" borderId="17" xfId="1" applyNumberFormat="1" applyFont="1" applyFill="1" applyBorder="1" applyAlignment="1">
      <alignment horizontal="center" vertical="center"/>
    </xf>
    <xf numFmtId="0" fontId="1" fillId="3" borderId="19" xfId="1" applyNumberFormat="1" applyFont="1" applyFill="1" applyBorder="1" applyAlignment="1">
      <alignment horizontal="center" vertical="center"/>
    </xf>
    <xf numFmtId="0" fontId="6" fillId="3" borderId="24" xfId="1" applyNumberFormat="1" applyFont="1" applyFill="1" applyBorder="1" applyAlignment="1"/>
    <xf numFmtId="0" fontId="6" fillId="3" borderId="21" xfId="1" applyNumberFormat="1" applyFont="1" applyFill="1" applyBorder="1" applyAlignment="1"/>
    <xf numFmtId="0" fontId="6" fillId="3" borderId="25" xfId="1" applyNumberFormat="1" applyFont="1" applyFill="1" applyBorder="1" applyAlignment="1"/>
    <xf numFmtId="0" fontId="6" fillId="3" borderId="23" xfId="1" applyNumberFormat="1" applyFont="1" applyFill="1" applyBorder="1" applyAlignment="1"/>
    <xf numFmtId="0" fontId="6" fillId="3" borderId="22" xfId="1" applyNumberFormat="1" applyFont="1" applyFill="1" applyBorder="1" applyAlignment="1"/>
    <xf numFmtId="0" fontId="6" fillId="3" borderId="14" xfId="1" applyNumberFormat="1" applyFont="1" applyFill="1" applyBorder="1" applyAlignment="1"/>
    <xf numFmtId="4" fontId="2" fillId="0" borderId="2" xfId="1" applyNumberFormat="1" applyFont="1" applyFill="1" applyBorder="1" applyAlignment="1"/>
    <xf numFmtId="4" fontId="8" fillId="0" borderId="9" xfId="0" applyNumberFormat="1" applyFont="1" applyBorder="1"/>
    <xf numFmtId="49" fontId="6" fillId="3" borderId="9" xfId="1" applyNumberFormat="1" applyFont="1" applyFill="1" applyBorder="1" applyAlignment="1">
      <alignment horizontal="center" vertical="center"/>
    </xf>
    <xf numFmtId="49" fontId="6" fillId="3" borderId="10" xfId="1" applyNumberFormat="1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6" fillId="3" borderId="23" xfId="1" applyNumberFormat="1" applyFont="1" applyFill="1" applyBorder="1" applyAlignment="1">
      <alignment horizontal="center"/>
    </xf>
    <xf numFmtId="0" fontId="6" fillId="3" borderId="22" xfId="1" applyNumberFormat="1" applyFont="1" applyFill="1" applyBorder="1" applyAlignment="1">
      <alignment horizontal="center"/>
    </xf>
    <xf numFmtId="0" fontId="6" fillId="3" borderId="14" xfId="1" applyNumberFormat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12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1" fillId="3" borderId="4" xfId="1" applyNumberFormat="1" applyFont="1" applyFill="1" applyBorder="1" applyAlignment="1">
      <alignment horizontal="center"/>
    </xf>
    <xf numFmtId="0" fontId="1" fillId="3" borderId="5" xfId="1" applyNumberFormat="1" applyFont="1" applyFill="1" applyBorder="1" applyAlignment="1">
      <alignment horizontal="center"/>
    </xf>
    <xf numFmtId="0" fontId="1" fillId="3" borderId="6" xfId="1" applyNumberFormat="1" applyFont="1" applyFill="1" applyBorder="1" applyAlignment="1">
      <alignment horizontal="center"/>
    </xf>
    <xf numFmtId="43" fontId="2" fillId="0" borderId="4" xfId="2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43" fontId="2" fillId="0" borderId="6" xfId="2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5" fillId="0" borderId="22" xfId="0" applyFont="1" applyBorder="1" applyAlignment="1">
      <alignment horizontal="left" vertical="top" wrapText="1"/>
    </xf>
    <xf numFmtId="43" fontId="2" fillId="0" borderId="4" xfId="2" applyNumberFormat="1" applyFont="1" applyFill="1" applyBorder="1" applyAlignment="1">
      <alignment horizontal="center" vertical="center"/>
    </xf>
    <xf numFmtId="43" fontId="2" fillId="0" borderId="5" xfId="2" applyNumberFormat="1" applyFont="1" applyFill="1" applyBorder="1" applyAlignment="1">
      <alignment horizontal="center" vertical="center"/>
    </xf>
    <xf numFmtId="43" fontId="2" fillId="0" borderId="6" xfId="2" applyNumberFormat="1" applyFont="1" applyFill="1" applyBorder="1" applyAlignment="1">
      <alignment horizontal="center" vertical="center"/>
    </xf>
    <xf numFmtId="10" fontId="2" fillId="0" borderId="4" xfId="3" applyNumberFormat="1" applyFont="1" applyFill="1" applyBorder="1" applyAlignment="1">
      <alignment horizontal="center" vertical="center"/>
    </xf>
    <xf numFmtId="10" fontId="2" fillId="0" borderId="5" xfId="3" applyNumberFormat="1" applyFont="1" applyFill="1" applyBorder="1" applyAlignment="1">
      <alignment horizontal="center" vertical="center"/>
    </xf>
    <xf numFmtId="10" fontId="2" fillId="0" borderId="6" xfId="3" applyNumberFormat="1" applyFont="1" applyFill="1" applyBorder="1" applyAlignment="1">
      <alignment horizontal="center" vertical="center"/>
    </xf>
    <xf numFmtId="43" fontId="2" fillId="3" borderId="4" xfId="2" applyFont="1" applyFill="1" applyBorder="1" applyAlignment="1">
      <alignment horizontal="center" vertical="center"/>
    </xf>
    <xf numFmtId="43" fontId="2" fillId="3" borderId="5" xfId="2" applyFont="1" applyFill="1" applyBorder="1" applyAlignment="1">
      <alignment horizontal="center" vertical="center"/>
    </xf>
    <xf numFmtId="43" fontId="2" fillId="3" borderId="6" xfId="2" applyFont="1" applyFill="1" applyBorder="1" applyAlignment="1">
      <alignment horizontal="center" vertical="center"/>
    </xf>
    <xf numFmtId="10" fontId="2" fillId="3" borderId="4" xfId="3" applyNumberFormat="1" applyFont="1" applyFill="1" applyBorder="1" applyAlignment="1">
      <alignment horizontal="center" vertical="center"/>
    </xf>
    <xf numFmtId="10" fontId="2" fillId="3" borderId="5" xfId="3" applyNumberFormat="1" applyFont="1" applyFill="1" applyBorder="1" applyAlignment="1">
      <alignment horizontal="center" vertical="center"/>
    </xf>
    <xf numFmtId="10" fontId="2" fillId="3" borderId="6" xfId="3" applyNumberFormat="1" applyFont="1" applyFill="1" applyBorder="1" applyAlignment="1">
      <alignment horizontal="center" vertical="center"/>
    </xf>
    <xf numFmtId="43" fontId="2" fillId="0" borderId="0" xfId="1" applyNumberFormat="1" applyFont="1" applyFill="1" applyBorder="1" applyAlignment="1">
      <alignment horizontal="justify" wrapText="1"/>
    </xf>
    <xf numFmtId="0" fontId="2" fillId="0" borderId="0" xfId="1" applyNumberFormat="1" applyFont="1" applyFill="1" applyBorder="1" applyAlignment="1">
      <alignment horizontal="justify" wrapText="1"/>
    </xf>
    <xf numFmtId="0" fontId="2" fillId="0" borderId="21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Porcentagem" xfId="3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3/3&#186;%20QUAD%202023/1%20-%20PESQUISAS%20ARMAZEM%20SIAFI/SETEMBRO%202023/RGF_-_ATIVOS_SEM_IPSEM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3/3&#186;%20QUAD%202023/1%20-%20PESQUISAS%20ARMAZEM%20SIAFI/SETEMBRO%202023/RGF_-_Despesa_de_Exerc&#237;cios_Anteriores_SEM_IPSEM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3/3&#186;%20QUAD%202023/1%20-%20PESQUISAS%20ARMAZEM%20SIAFI/RGF_-_Despesa_de_Exerc&#237;cios_Anteriores_SEM_IPSEM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4/1&#186;%20QUAD%202024/1%20-%20PESQUISAS%20ARMAZEM%20SIAFI/RGF_-_Despesa_de_Exerc&#237;cios_Anteriores_SEM_IPSEMG%201QUAD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e09630\Desktop\OK%20RGF_-_DEA_por_item_SEM_IPSEM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3/3&#186;%20QUAD%202023/1%20-%20PESQUISAS%20ARMAZEM%20SIAFI/RGF_-_ATIVOS_SEM_IPSEM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4/1&#186;%20QUAD%202024/1%20-%20PESQUISAS%20ARMAZEM%20SIAFI/RGF_-_ATIVOS_SEM_IPSEMG%201QUAD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4/1&#186;%20QUAD%202024/1%20-%20PESQUISAS%20ARMAZEM%20SIAFI/PESQUISA%20EM%2014-05-2024/OK%20RGF_-_ATIVOS_SEM_IPSE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4/2&#186;%20QUAD%202024/1%20-%20PESQUISAS%20ARMAZEM%20SIAFI/RGF_-_ATIVOS_SEM_IPSEM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3/3&#186;%20QUAD%202023/1%20-%20PESQUISAS%20ARMAZEM%20SIAFI/SETEMBRO%202023/RGF_INATIVOS_e_PENSIONISTAS_sem_IPSME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4/1&#186;%20QUAD%202024/1%20-%20PESQUISAS%20ARMAZEM%20SIAFI/RGF_INATIVOS_e_PENSIONISTAS_sem_IPSMEG%201QUAD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e09630\Desktop\OK%20RGF_INATIVOS_e_PENSIONISTAS_sem_IPSME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LAT&#211;RIO%20DE%20GESTAO%20FISCAL/2024/2&#186;%20QUAD%202024/1%20-%20PESQUISAS%20ARMAZEM%20SIAFI/RGF_INATIVOS_e_PENSIONISTAS_sem_IPSM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 refreshError="1">
        <row r="5">
          <cell r="E5">
            <v>448348.97</v>
          </cell>
        </row>
        <row r="6">
          <cell r="E6">
            <v>2140123.65</v>
          </cell>
        </row>
        <row r="7">
          <cell r="E7">
            <v>269252.63</v>
          </cell>
        </row>
        <row r="8">
          <cell r="E8">
            <v>127892.31</v>
          </cell>
        </row>
        <row r="9">
          <cell r="E9">
            <v>82503.210000000006</v>
          </cell>
        </row>
        <row r="10">
          <cell r="E10">
            <v>35336.080000000002</v>
          </cell>
        </row>
        <row r="11">
          <cell r="E11">
            <v>1004086.18</v>
          </cell>
        </row>
        <row r="12">
          <cell r="E12">
            <v>40775.550000000003</v>
          </cell>
        </row>
        <row r="13">
          <cell r="E13">
            <v>86123.41</v>
          </cell>
        </row>
        <row r="14">
          <cell r="E14">
            <v>419178.13</v>
          </cell>
        </row>
        <row r="19">
          <cell r="E19">
            <v>431871</v>
          </cell>
        </row>
        <row r="20">
          <cell r="E20">
            <v>2234855.98</v>
          </cell>
        </row>
        <row r="21">
          <cell r="E21">
            <v>241190.27</v>
          </cell>
        </row>
        <row r="22">
          <cell r="E22">
            <v>2381.5700000000002</v>
          </cell>
        </row>
        <row r="23">
          <cell r="E23">
            <v>83352.34</v>
          </cell>
        </row>
        <row r="24">
          <cell r="E24">
            <v>60773.22</v>
          </cell>
        </row>
        <row r="25">
          <cell r="E25">
            <v>164086.18</v>
          </cell>
        </row>
        <row r="26">
          <cell r="E26">
            <v>86123.41</v>
          </cell>
        </row>
        <row r="27">
          <cell r="E27">
            <v>419629.63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 refreshError="1">
        <row r="23">
          <cell r="E23">
            <v>107214.35</v>
          </cell>
        </row>
        <row r="66">
          <cell r="N66">
            <v>4086.1800000000512</v>
          </cell>
        </row>
        <row r="67">
          <cell r="E67">
            <v>40775.550000000003</v>
          </cell>
        </row>
        <row r="68">
          <cell r="N68">
            <v>118190.09999999998</v>
          </cell>
        </row>
        <row r="69">
          <cell r="E69">
            <v>24589.58</v>
          </cell>
        </row>
        <row r="70">
          <cell r="N70">
            <v>478669.8899999999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78">
          <cell r="E78">
            <v>684915.09</v>
          </cell>
        </row>
        <row r="85">
          <cell r="E85">
            <v>109785.75</v>
          </cell>
        </row>
        <row r="94">
          <cell r="N94">
            <v>1092741.0699999998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9">
          <cell r="E9">
            <v>110467.23000000001</v>
          </cell>
        </row>
        <row r="16">
          <cell r="E16">
            <v>2735355.55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23">
          <cell r="G23">
            <v>2725529.75</v>
          </cell>
        </row>
        <row r="30">
          <cell r="G30">
            <v>2725535.75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31">
          <cell r="E31">
            <v>429937.26</v>
          </cell>
        </row>
        <row r="32">
          <cell r="E32">
            <v>2872816.87</v>
          </cell>
        </row>
        <row r="33">
          <cell r="E33">
            <v>259914.89</v>
          </cell>
        </row>
        <row r="34">
          <cell r="E34">
            <v>85054.54</v>
          </cell>
        </row>
        <row r="35">
          <cell r="E35">
            <v>23143.119999999999</v>
          </cell>
        </row>
        <row r="36">
          <cell r="E36">
            <v>4586.18</v>
          </cell>
        </row>
        <row r="37">
          <cell r="E37">
            <v>86123.41</v>
          </cell>
        </row>
        <row r="38">
          <cell r="E38">
            <v>420117.22</v>
          </cell>
        </row>
        <row r="42">
          <cell r="E42">
            <v>655396.13</v>
          </cell>
        </row>
        <row r="43">
          <cell r="E43">
            <v>3384709.16</v>
          </cell>
        </row>
        <row r="44">
          <cell r="E44">
            <v>451805.12</v>
          </cell>
        </row>
        <row r="45">
          <cell r="E45">
            <v>70707.210000000006</v>
          </cell>
        </row>
        <row r="46">
          <cell r="E46">
            <v>157101.44</v>
          </cell>
        </row>
        <row r="47">
          <cell r="E47">
            <v>60027.519999999997</v>
          </cell>
        </row>
        <row r="48">
          <cell r="E48">
            <v>1584645.21</v>
          </cell>
        </row>
        <row r="49">
          <cell r="E49">
            <v>588781.09</v>
          </cell>
        </row>
        <row r="50">
          <cell r="E50">
            <v>172246.82</v>
          </cell>
        </row>
        <row r="51">
          <cell r="E51">
            <v>841523.17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5">
          <cell r="E5">
            <v>7745.04</v>
          </cell>
        </row>
        <row r="6">
          <cell r="E6">
            <v>254.16</v>
          </cell>
        </row>
        <row r="7">
          <cell r="E7">
            <v>603973.74</v>
          </cell>
        </row>
        <row r="8">
          <cell r="E8">
            <v>2645722.64</v>
          </cell>
        </row>
        <row r="9">
          <cell r="E9">
            <v>278184.90000000002</v>
          </cell>
        </row>
        <row r="10">
          <cell r="E10">
            <v>10776.35</v>
          </cell>
        </row>
        <row r="11">
          <cell r="E11">
            <v>104553.37</v>
          </cell>
        </row>
        <row r="12">
          <cell r="E12">
            <v>47293.35</v>
          </cell>
        </row>
        <row r="13">
          <cell r="E13">
            <v>6786.18</v>
          </cell>
        </row>
        <row r="14">
          <cell r="E14">
            <v>98232.73</v>
          </cell>
        </row>
        <row r="15">
          <cell r="E15">
            <v>433556.98</v>
          </cell>
        </row>
        <row r="20">
          <cell r="E20">
            <v>11229.65</v>
          </cell>
        </row>
        <row r="21">
          <cell r="E21">
            <v>662226.93000000005</v>
          </cell>
        </row>
        <row r="22">
          <cell r="E22">
            <v>2543533.87</v>
          </cell>
        </row>
        <row r="23">
          <cell r="E23">
            <v>252231.74000000002</v>
          </cell>
        </row>
        <row r="24">
          <cell r="E24">
            <v>6995.02</v>
          </cell>
        </row>
        <row r="25">
          <cell r="E25">
            <v>112300.58</v>
          </cell>
        </row>
        <row r="26">
          <cell r="E26">
            <v>59875.81</v>
          </cell>
        </row>
        <row r="27">
          <cell r="E27">
            <v>504086.18</v>
          </cell>
        </row>
        <row r="28">
          <cell r="E28">
            <v>103281.37</v>
          </cell>
        </row>
        <row r="29">
          <cell r="E29">
            <v>439281.28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40">
          <cell r="P40">
            <v>3907995.93</v>
          </cell>
        </row>
        <row r="41">
          <cell r="P41">
            <v>671714.76</v>
          </cell>
        </row>
        <row r="53">
          <cell r="P53">
            <v>4663751.04</v>
          </cell>
        </row>
        <row r="54">
          <cell r="P54">
            <v>682092.33000000007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9">
          <cell r="Q9">
            <v>3609624.39</v>
          </cell>
        </row>
        <row r="10">
          <cell r="Q10">
            <v>749452.45</v>
          </cell>
        </row>
        <row r="23">
          <cell r="Q23">
            <v>5390580.830000001</v>
          </cell>
        </row>
        <row r="24">
          <cell r="Q24">
            <v>980418.60000000009</v>
          </cell>
        </row>
        <row r="40">
          <cell r="Q40">
            <v>5931179.5899999999</v>
          </cell>
        </row>
        <row r="41">
          <cell r="Q41">
            <v>739782.03</v>
          </cell>
        </row>
        <row r="53">
          <cell r="Q53">
            <v>3813964.3900000006</v>
          </cell>
        </row>
        <row r="54">
          <cell r="Q54">
            <v>762212.77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 refreshError="1">
        <row r="6">
          <cell r="G6">
            <v>2588652.6399999997</v>
          </cell>
        </row>
        <row r="12">
          <cell r="E12">
            <v>505301.54</v>
          </cell>
        </row>
        <row r="13">
          <cell r="E13">
            <v>400216.5</v>
          </cell>
          <cell r="G13">
            <v>949005.86</v>
          </cell>
        </row>
        <row r="19">
          <cell r="G19">
            <v>1865775.1</v>
          </cell>
        </row>
        <row r="25">
          <cell r="E25">
            <v>505753.04</v>
          </cell>
        </row>
        <row r="26">
          <cell r="E26">
            <v>437435.34</v>
          </cell>
          <cell r="G26">
            <v>64144.330000000009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6">
          <cell r="G6">
            <v>1340999.6099999999</v>
          </cell>
        </row>
        <row r="12">
          <cell r="E12">
            <v>531789.71</v>
          </cell>
        </row>
        <row r="13">
          <cell r="E13">
            <v>439687.33</v>
          </cell>
          <cell r="G13">
            <v>217442.3</v>
          </cell>
        </row>
        <row r="18">
          <cell r="G18">
            <v>2663817.4499999997</v>
          </cell>
        </row>
        <row r="24">
          <cell r="E24">
            <v>542562.65</v>
          </cell>
        </row>
        <row r="25">
          <cell r="E25">
            <v>473729.39</v>
          </cell>
          <cell r="G25">
            <v>1029540.13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34">
          <cell r="I34">
            <v>1033941.9400000002</v>
          </cell>
        </row>
        <row r="35">
          <cell r="I35">
            <v>2649589.84</v>
          </cell>
        </row>
        <row r="38">
          <cell r="H38">
            <v>1014716.66</v>
          </cell>
        </row>
        <row r="45">
          <cell r="I45">
            <v>1153095.01</v>
          </cell>
        </row>
        <row r="46">
          <cell r="I46">
            <v>2649595.84</v>
          </cell>
        </row>
        <row r="49">
          <cell r="H49">
            <v>1064027.6000000001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 1"/>
    </sheetNames>
    <sheetDataSet>
      <sheetData sheetId="0">
        <row r="5">
          <cell r="R5">
            <v>2670738.2800000003</v>
          </cell>
          <cell r="T5">
            <v>1073659.6299999999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7">
    <pageSetUpPr fitToPage="1"/>
  </sheetPr>
  <dimension ref="A1:Q77"/>
  <sheetViews>
    <sheetView showGridLines="0" tabSelected="1" topLeftCell="A16" zoomScale="120" zoomScaleNormal="120" workbookViewId="0">
      <pane xSplit="1" topLeftCell="B1" activePane="topRight" state="frozen"/>
      <selection activeCell="A11" sqref="A11"/>
      <selection pane="topRight" activeCell="B42" sqref="B42:H42"/>
    </sheetView>
  </sheetViews>
  <sheetFormatPr defaultColWidth="9.140625" defaultRowHeight="11.25" customHeight="1" x14ac:dyDescent="0.2"/>
  <cols>
    <col min="1" max="1" width="75.5703125" style="6" customWidth="1"/>
    <col min="2" max="2" width="10.85546875" style="6" customWidth="1"/>
    <col min="3" max="3" width="11" style="6" customWidth="1"/>
    <col min="4" max="4" width="10.85546875" style="6" bestFit="1" customWidth="1"/>
    <col min="5" max="5" width="10.5703125" style="6" customWidth="1"/>
    <col min="6" max="6" width="10.85546875" style="6" bestFit="1" customWidth="1"/>
    <col min="7" max="7" width="10.85546875" style="6" customWidth="1"/>
    <col min="8" max="8" width="11.7109375" style="6" customWidth="1"/>
    <col min="9" max="9" width="10.85546875" style="6" bestFit="1" customWidth="1"/>
    <col min="10" max="10" width="11.28515625" style="6" bestFit="1" customWidth="1"/>
    <col min="11" max="11" width="10.85546875" style="6" customWidth="1"/>
    <col min="12" max="12" width="12.42578125" style="6" bestFit="1" customWidth="1"/>
    <col min="13" max="13" width="10.85546875" style="6" customWidth="1"/>
    <col min="14" max="14" width="11.7109375" style="6" bestFit="1" customWidth="1"/>
    <col min="15" max="15" width="12.7109375" style="6" customWidth="1"/>
    <col min="16" max="16" width="12.85546875" style="6" bestFit="1" customWidth="1"/>
    <col min="17" max="17" width="17.7109375" style="6" bestFit="1" customWidth="1"/>
    <col min="18" max="16384" width="9.140625" style="6"/>
  </cols>
  <sheetData>
    <row r="1" spans="1:15" ht="11.25" customHeight="1" x14ac:dyDescent="0.2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1.25" customHeight="1" x14ac:dyDescent="0.2">
      <c r="A2" s="68" t="s">
        <v>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1.25" customHeight="1" x14ac:dyDescent="0.2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1.25" customHeight="1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1.25" customHeight="1" x14ac:dyDescent="0.2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11.25" customHeight="1" x14ac:dyDescent="0.2">
      <c r="A6" s="67" t="s">
        <v>69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11.2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1.25" customHeight="1" thickBot="1" x14ac:dyDescent="0.25">
      <c r="A8" s="2" t="s">
        <v>52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>
        <v>1</v>
      </c>
    </row>
    <row r="9" spans="1:15" ht="11.25" customHeight="1" x14ac:dyDescent="0.2">
      <c r="A9" s="54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ht="11.25" customHeight="1" thickBot="1" x14ac:dyDescent="0.25">
      <c r="A10" s="55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</row>
    <row r="11" spans="1:15" ht="11.25" customHeight="1" thickBot="1" x14ac:dyDescent="0.25">
      <c r="A11" s="55" t="s">
        <v>4</v>
      </c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21" t="s">
        <v>6</v>
      </c>
    </row>
    <row r="12" spans="1:15" ht="11.25" customHeight="1" x14ac:dyDescent="0.2">
      <c r="A12" s="55"/>
      <c r="B12" s="72" t="s">
        <v>60</v>
      </c>
      <c r="C12" s="65" t="s">
        <v>61</v>
      </c>
      <c r="D12" s="65" t="s">
        <v>62</v>
      </c>
      <c r="E12" s="65" t="s">
        <v>63</v>
      </c>
      <c r="F12" s="65" t="s">
        <v>64</v>
      </c>
      <c r="G12" s="65" t="s">
        <v>65</v>
      </c>
      <c r="H12" s="65" t="s">
        <v>66</v>
      </c>
      <c r="I12" s="65" t="s">
        <v>67</v>
      </c>
      <c r="J12" s="65" t="s">
        <v>70</v>
      </c>
      <c r="K12" s="65" t="s">
        <v>71</v>
      </c>
      <c r="L12" s="65" t="s">
        <v>72</v>
      </c>
      <c r="M12" s="65" t="s">
        <v>73</v>
      </c>
      <c r="N12" s="12" t="s">
        <v>12</v>
      </c>
      <c r="O12" s="21" t="s">
        <v>7</v>
      </c>
    </row>
    <row r="13" spans="1:15" ht="11.25" customHeight="1" x14ac:dyDescent="0.2">
      <c r="A13" s="55"/>
      <c r="B13" s="7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12" t="s">
        <v>30</v>
      </c>
      <c r="O13" s="21" t="s">
        <v>8</v>
      </c>
    </row>
    <row r="14" spans="1:15" ht="11.25" customHeight="1" x14ac:dyDescent="0.2">
      <c r="A14" s="55"/>
      <c r="B14" s="72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12" t="s">
        <v>31</v>
      </c>
      <c r="O14" s="22" t="s">
        <v>56</v>
      </c>
    </row>
    <row r="15" spans="1:15" ht="11.25" customHeight="1" thickBot="1" x14ac:dyDescent="0.25">
      <c r="A15" s="56"/>
      <c r="B15" s="7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13" t="s">
        <v>9</v>
      </c>
      <c r="O15" s="23" t="s">
        <v>10</v>
      </c>
    </row>
    <row r="16" spans="1:15" ht="11.25" customHeight="1" x14ac:dyDescent="0.2">
      <c r="A16" s="24" t="s">
        <v>5</v>
      </c>
      <c r="B16" s="14">
        <f t="shared" ref="B16:H16" si="0">B17+B21+B25</f>
        <v>8191278.6199999992</v>
      </c>
      <c r="C16" s="14">
        <f t="shared" si="0"/>
        <v>5654183.0300000003</v>
      </c>
      <c r="D16" s="14">
        <f t="shared" si="0"/>
        <v>5695983.5800000001</v>
      </c>
      <c r="E16" s="14">
        <f t="shared" si="0"/>
        <v>10842118.109999999</v>
      </c>
      <c r="F16" s="14">
        <f t="shared" si="0"/>
        <v>5795521.3500000006</v>
      </c>
      <c r="G16" s="14">
        <f t="shared" si="0"/>
        <v>8388400.0099999998</v>
      </c>
      <c r="H16" s="14">
        <f t="shared" si="0"/>
        <v>8263242.4700000007</v>
      </c>
      <c r="I16" s="14">
        <f>I17+I21+I25</f>
        <v>9148534.2199999988</v>
      </c>
      <c r="J16" s="14">
        <f t="shared" ref="J16" si="1">J17+J21+J25</f>
        <v>8103474.75</v>
      </c>
      <c r="K16" s="14">
        <f t="shared" ref="K16" si="2">K17+K21+K25</f>
        <v>10403969.070000002</v>
      </c>
      <c r="L16" s="14">
        <f t="shared" ref="L16" si="3">L17+L21+L25</f>
        <v>10675118.100000001</v>
      </c>
      <c r="M16" s="14">
        <f t="shared" ref="M16" si="4">M17+M21+M25</f>
        <v>7356640.620000001</v>
      </c>
      <c r="N16" s="41">
        <f>SUM(B16:M16)</f>
        <v>98518463.930000007</v>
      </c>
      <c r="O16" s="14">
        <v>0</v>
      </c>
    </row>
    <row r="17" spans="1:17" ht="11.25" customHeight="1" x14ac:dyDescent="0.2">
      <c r="A17" s="25" t="s">
        <v>22</v>
      </c>
      <c r="B17" s="16">
        <f t="shared" ref="B17:H17" si="5">B18+B19+B20</f>
        <v>4653620.12</v>
      </c>
      <c r="C17" s="16">
        <f t="shared" si="5"/>
        <v>3724263.6</v>
      </c>
      <c r="D17" s="16">
        <f t="shared" si="5"/>
        <v>4181693.49</v>
      </c>
      <c r="E17" s="16">
        <f t="shared" si="5"/>
        <v>7966942.8699999992</v>
      </c>
      <c r="F17" s="16">
        <f t="shared" si="5"/>
        <v>4237079.4400000004</v>
      </c>
      <c r="G17" s="16">
        <f t="shared" si="5"/>
        <v>4695042.4300000006</v>
      </c>
      <c r="H17" s="16">
        <f t="shared" si="5"/>
        <v>4579710.6900000004</v>
      </c>
      <c r="I17" s="16">
        <f>I18+I19+I20</f>
        <v>5345843.37</v>
      </c>
      <c r="J17" s="16">
        <f t="shared" ref="J17:M17" si="6">J18+J19+J20</f>
        <v>4359076.84</v>
      </c>
      <c r="K17" s="16">
        <f t="shared" si="6"/>
        <v>6370999.4300000016</v>
      </c>
      <c r="L17" s="16">
        <f t="shared" si="6"/>
        <v>6670961.6200000001</v>
      </c>
      <c r="M17" s="16">
        <f t="shared" si="6"/>
        <v>4576177.16</v>
      </c>
      <c r="N17" s="16">
        <f>SUM(B17:M17)</f>
        <v>61361411.059999987</v>
      </c>
      <c r="O17" s="15">
        <v>0</v>
      </c>
      <c r="Q17" s="35"/>
    </row>
    <row r="18" spans="1:17" ht="11.25" customHeight="1" x14ac:dyDescent="0.2">
      <c r="A18" s="25" t="s">
        <v>37</v>
      </c>
      <c r="B18" s="16">
        <f>'[1]Relatório 1'!$E$5+'[1]Relatório 1'!$E$6+'[1]Relatório 1'!$E$7+'[1]Relatório 1'!$E$8+'[1]Relatório 1'!$E$10+'[1]Relatório 1'!$E$11+'[1]Relatório 1'!$E$12</f>
        <v>4065815.37</v>
      </c>
      <c r="C18" s="16">
        <f>'[1]Relatório 1'!$E$19+'[1]Relatório 1'!$E$20+'[1]Relatório 1'!$E$21+'[1]Relatório 1'!$E$22+'[1]Relatório 1'!$E$24+'[1]Relatório 1'!$E$25</f>
        <v>3135158.22</v>
      </c>
      <c r="D18" s="16">
        <f>'[2]Relatório 1'!$E$31+'[2]Relatório 1'!$E$32+'[2]Relatório 1'!$E$33+'[2]Relatório 1'!$E$35+'[2]Relatório 1'!$E$36</f>
        <v>3590398.3200000003</v>
      </c>
      <c r="E18" s="16">
        <f>'[2]Relatório 1'!$E$42+'[2]Relatório 1'!$E$43+'[2]Relatório 1'!$E$44+'[2]Relatório 1'!$E$45+'[2]Relatório 1'!$E$47+'[2]Relatório 1'!$E$48+'[2]Relatório 1'!$E$49</f>
        <v>6796071.4399999995</v>
      </c>
      <c r="F18" s="16">
        <f>'[3]Relatório 1'!$E$7+'[3]Relatório 1'!$E$8+'[3]Relatório 1'!$E$9+'[3]Relatório 1'!$E$10+'[3]Relatório 1'!$E$12+'[3]Relatório 1'!$E$13</f>
        <v>3592737.16</v>
      </c>
      <c r="G18" s="16">
        <f>'[3]Relatório 1'!$E$21+'[3]Relatório 1'!$E$22+'[3]Relatório 1'!$E$23+'[3]Relatório 1'!$E$24+'[3]Relatório 1'!$E$26+'[3]Relatório 1'!$E$27</f>
        <v>4028949.5500000007</v>
      </c>
      <c r="H18" s="16">
        <f>'[4]Relatório 1'!$P$40</f>
        <v>3907995.93</v>
      </c>
      <c r="I18" s="16">
        <f>'[4]Relatório 1'!$P$53</f>
        <v>4663751.04</v>
      </c>
      <c r="J18" s="16">
        <f>'[5]Relatório 1'!$Q$9</f>
        <v>3609624.39</v>
      </c>
      <c r="K18" s="16">
        <f>'[5]Relatório 1'!$Q$23</f>
        <v>5390580.830000001</v>
      </c>
      <c r="L18" s="16">
        <f>'[5]Relatório 1'!$Q$40</f>
        <v>5931179.5899999999</v>
      </c>
      <c r="M18" s="16">
        <f>'[5]Relatório 1'!$Q$53</f>
        <v>3813964.3900000006</v>
      </c>
      <c r="N18" s="16">
        <f>SUM(B18:M18)</f>
        <v>52526226.230000004</v>
      </c>
      <c r="O18" s="15">
        <v>0</v>
      </c>
    </row>
    <row r="19" spans="1:17" ht="11.25" customHeight="1" x14ac:dyDescent="0.2">
      <c r="A19" s="25" t="s">
        <v>36</v>
      </c>
      <c r="B19" s="16">
        <f>'[1]Relatório 1'!$E$9+'[1]Relatório 1'!$E$13+'[1]Relatório 1'!$E$14</f>
        <v>587804.75</v>
      </c>
      <c r="C19" s="16">
        <f>'[1]Relatório 1'!$E$23+'[1]Relatório 1'!$E$26+'[1]Relatório 1'!$E$27</f>
        <v>589105.38</v>
      </c>
      <c r="D19" s="16">
        <f>'[2]Relatório 1'!$E$34+'[2]Relatório 1'!$E$37+'[2]Relatório 1'!$E$38</f>
        <v>591295.16999999993</v>
      </c>
      <c r="E19" s="16">
        <f>'[2]Relatório 1'!$E$46+'[2]Relatório 1'!$E$50+'[2]Relatório 1'!$E$51</f>
        <v>1170871.4300000002</v>
      </c>
      <c r="F19" s="16">
        <f>'[3]Relatório 1'!$E$5+'[3]Relatório 1'!$E$6+'[3]Relatório 1'!$E$11+'[3]Relatório 1'!$E$14+'[3]Relatório 1'!$E$15</f>
        <v>644342.28</v>
      </c>
      <c r="G19" s="16">
        <f>'[3]Relatório 1'!$E$20+'[3]Relatório 1'!$E$25+'[3]Relatório 1'!$E$28+'[3]Relatório 1'!$E$29</f>
        <v>666092.88</v>
      </c>
      <c r="H19" s="16">
        <f>'[4]Relatório 1'!$P$41</f>
        <v>671714.76</v>
      </c>
      <c r="I19" s="16">
        <f>'[4]Relatório 1'!$P$54</f>
        <v>682092.33000000007</v>
      </c>
      <c r="J19" s="16">
        <f>'[5]Relatório 1'!$Q$10</f>
        <v>749452.45</v>
      </c>
      <c r="K19" s="16">
        <f>'[5]Relatório 1'!$Q$24</f>
        <v>980418.60000000009</v>
      </c>
      <c r="L19" s="16">
        <f>'[5]Relatório 1'!$Q$41</f>
        <v>739782.03</v>
      </c>
      <c r="M19" s="16">
        <f>'[5]Relatório 1'!$Q$54</f>
        <v>762212.77</v>
      </c>
      <c r="N19" s="16">
        <f>SUM(B19:M19)</f>
        <v>8835184.8300000001</v>
      </c>
      <c r="O19" s="15">
        <v>0</v>
      </c>
    </row>
    <row r="20" spans="1:17" ht="11.25" hidden="1" customHeight="1" x14ac:dyDescent="0.2">
      <c r="A20" s="25" t="s">
        <v>41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/>
      <c r="K20" s="16"/>
      <c r="L20" s="16"/>
      <c r="M20" s="16"/>
      <c r="N20" s="16">
        <f>SUM(B20:I20)</f>
        <v>0</v>
      </c>
      <c r="O20" s="15">
        <v>0</v>
      </c>
    </row>
    <row r="21" spans="1:17" ht="11.25" customHeight="1" x14ac:dyDescent="0.2">
      <c r="A21" s="25" t="s">
        <v>23</v>
      </c>
      <c r="B21" s="15">
        <f t="shared" ref="B21:M21" si="7">B22+B23+B24</f>
        <v>3537658.4999999995</v>
      </c>
      <c r="C21" s="15">
        <f t="shared" si="7"/>
        <v>1929919.4300000002</v>
      </c>
      <c r="D21" s="15">
        <f t="shared" si="7"/>
        <v>1514290.09</v>
      </c>
      <c r="E21" s="63">
        <f t="shared" si="7"/>
        <v>2875175.2399999998</v>
      </c>
      <c r="F21" s="15">
        <f t="shared" si="7"/>
        <v>1558441.91</v>
      </c>
      <c r="G21" s="15">
        <f t="shared" si="7"/>
        <v>3693357.5799999996</v>
      </c>
      <c r="H21" s="15">
        <f>H22+H23+H24</f>
        <v>3683531.7800000003</v>
      </c>
      <c r="I21" s="15">
        <f>I22+I23+I24</f>
        <v>3802690.8499999996</v>
      </c>
      <c r="J21" s="15">
        <f>J22+J23+J24</f>
        <v>3744397.91</v>
      </c>
      <c r="K21" s="15">
        <f t="shared" si="7"/>
        <v>4032969.64</v>
      </c>
      <c r="L21" s="15">
        <f t="shared" si="7"/>
        <v>4004156.4800000004</v>
      </c>
      <c r="M21" s="15">
        <f t="shared" si="7"/>
        <v>2780463.4600000004</v>
      </c>
      <c r="N21" s="16">
        <f>SUM(B21:M21)</f>
        <v>37157052.870000005</v>
      </c>
      <c r="O21" s="15">
        <v>0</v>
      </c>
      <c r="P21" s="36"/>
    </row>
    <row r="22" spans="1:17" ht="11.25" customHeight="1" x14ac:dyDescent="0.2">
      <c r="A22" s="25" t="s">
        <v>40</v>
      </c>
      <c r="B22" s="16">
        <f>'[6]Relatório 1'!$G$6</f>
        <v>2588652.6399999997</v>
      </c>
      <c r="C22" s="16">
        <f>'[6]Relatório 1'!$G$19</f>
        <v>1865775.1</v>
      </c>
      <c r="D22" s="15">
        <v>1299645.76</v>
      </c>
      <c r="E22" s="43">
        <v>2461773.5299999998</v>
      </c>
      <c r="F22" s="16">
        <f>'[7]Relatório 1'!$G$6</f>
        <v>1340999.6099999999</v>
      </c>
      <c r="G22" s="16">
        <f>'[7]Relatório 1'!$G$18</f>
        <v>2663817.4499999997</v>
      </c>
      <c r="H22" s="16">
        <f>'[8]Relatório 1'!$I$35</f>
        <v>2649589.84</v>
      </c>
      <c r="I22" s="16">
        <f>'[8]Relatório 1'!$I$46</f>
        <v>2649595.84</v>
      </c>
      <c r="J22" s="16">
        <f>'[9]Relatório 1'!$R$5</f>
        <v>2670738.2800000003</v>
      </c>
      <c r="K22" s="16">
        <v>2999027.7</v>
      </c>
      <c r="L22" s="16">
        <v>2869640.8800000004</v>
      </c>
      <c r="M22" s="16">
        <v>2484698.9400000004</v>
      </c>
      <c r="N22" s="16">
        <f>SUM(B22:M22)</f>
        <v>28543955.569999997</v>
      </c>
      <c r="O22" s="15">
        <v>0</v>
      </c>
      <c r="P22" s="36"/>
    </row>
    <row r="23" spans="1:17" ht="11.25" customHeight="1" x14ac:dyDescent="0.2">
      <c r="A23" s="25" t="s">
        <v>38</v>
      </c>
      <c r="B23" s="16">
        <f>'[6]Relatório 1'!$G$13</f>
        <v>949005.86</v>
      </c>
      <c r="C23" s="15">
        <f>'[6]Relatório 1'!$G$26</f>
        <v>64144.330000000009</v>
      </c>
      <c r="D23" s="64">
        <v>214644.33</v>
      </c>
      <c r="E23" s="43">
        <v>413401.71</v>
      </c>
      <c r="F23" s="16">
        <f>'[7]Relatório 1'!$G$13</f>
        <v>217442.3</v>
      </c>
      <c r="G23" s="16">
        <f>'[7]Relatório 1'!$G$25</f>
        <v>1029540.13</v>
      </c>
      <c r="H23" s="16">
        <f>'[8]Relatório 1'!$I$34</f>
        <v>1033941.9400000002</v>
      </c>
      <c r="I23" s="16">
        <f>'[8]Relatório 1'!$I$45</f>
        <v>1153095.01</v>
      </c>
      <c r="J23" s="16">
        <f>'[9]Relatório 1'!$T$5</f>
        <v>1073659.6299999999</v>
      </c>
      <c r="K23" s="16">
        <v>1033941.9400000001</v>
      </c>
      <c r="L23" s="16">
        <v>1134515.6000000001</v>
      </c>
      <c r="M23" s="16">
        <v>295764.51999999996</v>
      </c>
      <c r="N23" s="16">
        <f>SUM(B23:M23)</f>
        <v>8613097.3000000007</v>
      </c>
      <c r="O23" s="15">
        <v>0</v>
      </c>
      <c r="P23" s="36"/>
    </row>
    <row r="24" spans="1:17" ht="11.25" hidden="1" customHeight="1" x14ac:dyDescent="0.2">
      <c r="A24" s="25" t="s">
        <v>39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/>
      <c r="K24" s="16"/>
      <c r="L24" s="16"/>
      <c r="M24" s="16"/>
      <c r="N24" s="16">
        <f>SUM(B24:I24)</f>
        <v>0</v>
      </c>
      <c r="O24" s="15">
        <v>0</v>
      </c>
    </row>
    <row r="25" spans="1:17" ht="22.5" x14ac:dyDescent="0.2">
      <c r="A25" s="26" t="s">
        <v>45</v>
      </c>
      <c r="B25" s="16">
        <v>0</v>
      </c>
      <c r="C25" s="16">
        <v>0</v>
      </c>
      <c r="D25" s="16">
        <v>0</v>
      </c>
      <c r="E25" s="15">
        <v>0</v>
      </c>
      <c r="F25" s="16">
        <v>0</v>
      </c>
      <c r="G25" s="16">
        <v>0</v>
      </c>
      <c r="H25" s="16">
        <v>0</v>
      </c>
      <c r="I25" s="15">
        <v>0</v>
      </c>
      <c r="J25" s="16">
        <v>0</v>
      </c>
      <c r="K25" s="16">
        <v>0</v>
      </c>
      <c r="L25" s="16">
        <v>0</v>
      </c>
      <c r="M25" s="16">
        <v>0</v>
      </c>
      <c r="N25" s="16">
        <f>SUM(B25:M25)</f>
        <v>0</v>
      </c>
      <c r="O25" s="15">
        <v>0</v>
      </c>
    </row>
    <row r="26" spans="1:17" ht="12.75" x14ac:dyDescent="0.2">
      <c r="A26" s="26" t="s">
        <v>53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f>SUM(B26:M26)</f>
        <v>0</v>
      </c>
      <c r="O26" s="15">
        <v>0</v>
      </c>
    </row>
    <row r="27" spans="1:17" ht="11.25" customHeight="1" x14ac:dyDescent="0.2">
      <c r="A27" s="24" t="s">
        <v>33</v>
      </c>
      <c r="B27" s="15">
        <f t="shared" ref="B27:M27" si="8">SUM(B28:B31)</f>
        <v>1571829.3399999999</v>
      </c>
      <c r="C27" s="15">
        <f t="shared" si="8"/>
        <v>1628103.47</v>
      </c>
      <c r="D27" s="15">
        <f t="shared" si="8"/>
        <v>1034420.03</v>
      </c>
      <c r="E27" s="15">
        <f t="shared" si="8"/>
        <v>2943942.7199999997</v>
      </c>
      <c r="F27" s="15">
        <f t="shared" si="8"/>
        <v>1081944.27</v>
      </c>
      <c r="G27" s="15">
        <f t="shared" si="8"/>
        <v>3751647.59</v>
      </c>
      <c r="H27" s="15">
        <f t="shared" si="8"/>
        <v>3740246.41</v>
      </c>
      <c r="I27" s="15">
        <f t="shared" si="8"/>
        <v>3789563.35</v>
      </c>
      <c r="J27" s="15">
        <f>SUM(J28:J31)</f>
        <v>3471390.92</v>
      </c>
      <c r="K27" s="15">
        <f>SUM(K28:K31)</f>
        <v>3441305.11</v>
      </c>
      <c r="L27" s="15">
        <f>SUM(L28:L31)</f>
        <v>2874082.4699999997</v>
      </c>
      <c r="M27" s="15">
        <f t="shared" si="8"/>
        <v>2412385.54</v>
      </c>
      <c r="N27" s="16">
        <f t="shared" ref="N27:N31" si="9">SUM(B27:M27)</f>
        <v>31740861.219999999</v>
      </c>
      <c r="O27" s="15">
        <v>0</v>
      </c>
    </row>
    <row r="28" spans="1:17" ht="11.25" customHeight="1" x14ac:dyDescent="0.2">
      <c r="A28" s="27" t="s">
        <v>55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f t="shared" si="9"/>
        <v>0</v>
      </c>
      <c r="O28" s="15">
        <v>0</v>
      </c>
    </row>
    <row r="29" spans="1:17" ht="11.25" customHeight="1" x14ac:dyDescent="0.2">
      <c r="A29" s="27" t="s">
        <v>21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9"/>
        <v>0</v>
      </c>
      <c r="O29" s="15">
        <v>0</v>
      </c>
    </row>
    <row r="30" spans="1:17" ht="11.25" customHeight="1" x14ac:dyDescent="0.2">
      <c r="A30" s="27" t="s">
        <v>58</v>
      </c>
      <c r="B30" s="16">
        <f>'[10]Relatório 1'!$N$66+'[10]Relatório 1'!$E$67+'[10]Relatório 1'!$N$68+'[10]Relatório 1'!$E$69+'[10]Relatório 1'!$N$70</f>
        <v>666311.29999999993</v>
      </c>
      <c r="C30" s="16">
        <f>'[11]Relatório 1'!$E$78</f>
        <v>684915.09</v>
      </c>
      <c r="D30" s="16">
        <f>'[11]Relatório 1'!$E$85</f>
        <v>109785.75</v>
      </c>
      <c r="E30" s="16">
        <f>'[11]Relatório 1'!$N$94</f>
        <v>1092741.0699999998</v>
      </c>
      <c r="F30" s="16">
        <f>'[12]Relatório 1'!$E$9</f>
        <v>110467.23000000001</v>
      </c>
      <c r="G30" s="16">
        <f>'[12]Relatório 1'!$E$16</f>
        <v>2735355.55</v>
      </c>
      <c r="H30" s="16">
        <f>'[13]Relatório 1'!$G$23</f>
        <v>2725529.75</v>
      </c>
      <c r="I30" s="16">
        <f>'[13]Relatório 1'!$G$30</f>
        <v>2725535.75</v>
      </c>
      <c r="J30" s="16">
        <v>2315546.37</v>
      </c>
      <c r="K30" s="16">
        <v>2271495.6799999997</v>
      </c>
      <c r="L30" s="16">
        <v>1818864.9</v>
      </c>
      <c r="M30" s="16">
        <v>1348245.59</v>
      </c>
      <c r="N30" s="16">
        <f t="shared" si="9"/>
        <v>18604794.029999997</v>
      </c>
      <c r="O30" s="15">
        <v>0</v>
      </c>
      <c r="P30" s="36"/>
    </row>
    <row r="31" spans="1:17" ht="11.25" customHeight="1" x14ac:dyDescent="0.2">
      <c r="A31" s="28" t="s">
        <v>57</v>
      </c>
      <c r="B31" s="17">
        <f>'[6]Relatório 1'!$E$12+'[6]Relatório 1'!$E$13</f>
        <v>905518.04</v>
      </c>
      <c r="C31" s="17">
        <f>'[6]Relatório 1'!$E$25+'[6]Relatório 1'!$E$26</f>
        <v>943188.38</v>
      </c>
      <c r="D31" s="64">
        <v>924634.28</v>
      </c>
      <c r="E31" s="43">
        <v>1851201.65</v>
      </c>
      <c r="F31" s="17">
        <f>'[7]Relatório 1'!$E$12+'[7]Relatório 1'!$E$13</f>
        <v>971477.04</v>
      </c>
      <c r="G31" s="17">
        <f>'[7]Relatório 1'!$E$24+'[7]Relatório 1'!$E$25</f>
        <v>1016292.04</v>
      </c>
      <c r="H31" s="17">
        <f>'[8]Relatório 1'!$H$38</f>
        <v>1014716.66</v>
      </c>
      <c r="I31" s="34">
        <f>'[8]Relatório 1'!$H$49</f>
        <v>1064027.6000000001</v>
      </c>
      <c r="J31" s="34">
        <v>1155844.55</v>
      </c>
      <c r="K31" s="34">
        <v>1169809.4300000002</v>
      </c>
      <c r="L31" s="34">
        <v>1055217.57</v>
      </c>
      <c r="M31" s="34">
        <v>1064139.95</v>
      </c>
      <c r="N31" s="34">
        <f t="shared" si="9"/>
        <v>13136067.189999999</v>
      </c>
      <c r="O31" s="17">
        <v>0</v>
      </c>
      <c r="P31" s="36"/>
    </row>
    <row r="32" spans="1:17" ht="11.25" customHeight="1" x14ac:dyDescent="0.2">
      <c r="A32" s="29" t="s">
        <v>11</v>
      </c>
      <c r="B32" s="19">
        <f t="shared" ref="B32:H32" si="10">B16-B27</f>
        <v>6619449.2799999993</v>
      </c>
      <c r="C32" s="19">
        <f t="shared" si="10"/>
        <v>4026079.5600000005</v>
      </c>
      <c r="D32" s="19">
        <f t="shared" si="10"/>
        <v>4661563.55</v>
      </c>
      <c r="E32" s="19">
        <f t="shared" si="10"/>
        <v>7898175.3899999997</v>
      </c>
      <c r="F32" s="19">
        <f t="shared" si="10"/>
        <v>4713577.08</v>
      </c>
      <c r="G32" s="19">
        <f t="shared" si="10"/>
        <v>4636752.42</v>
      </c>
      <c r="H32" s="19">
        <f t="shared" si="10"/>
        <v>4522996.0600000005</v>
      </c>
      <c r="I32" s="19">
        <f>I16-I27</f>
        <v>5358970.8699999992</v>
      </c>
      <c r="J32" s="19">
        <f>J16-J27</f>
        <v>4632083.83</v>
      </c>
      <c r="K32" s="19">
        <f t="shared" ref="K32:M32" si="11">K16-K27</f>
        <v>6962663.9600000028</v>
      </c>
      <c r="L32" s="19">
        <f t="shared" si="11"/>
        <v>7801035.6300000018</v>
      </c>
      <c r="M32" s="19">
        <f t="shared" si="11"/>
        <v>4944255.080000001</v>
      </c>
      <c r="N32" s="19">
        <f>N16-N27</f>
        <v>66777602.710000008</v>
      </c>
      <c r="O32" s="19">
        <f>O16-O27</f>
        <v>0</v>
      </c>
      <c r="P32" s="18"/>
      <c r="Q32" s="35"/>
    </row>
    <row r="33" spans="1:17" ht="11.25" customHeight="1" x14ac:dyDescent="0.2">
      <c r="A33" s="5"/>
      <c r="B33" s="4"/>
      <c r="C33" s="4"/>
      <c r="D33" s="4"/>
      <c r="E33" s="4"/>
      <c r="F33" s="4"/>
      <c r="G33" s="4"/>
      <c r="H33" s="4"/>
      <c r="I33" s="4"/>
      <c r="J33" s="49"/>
      <c r="K33" s="49"/>
      <c r="L33" s="49"/>
      <c r="M33" s="49"/>
      <c r="N33" s="4"/>
      <c r="O33" s="11"/>
    </row>
    <row r="34" spans="1:17" ht="11.25" customHeight="1" x14ac:dyDescent="0.2">
      <c r="A34" s="50" t="s">
        <v>50</v>
      </c>
      <c r="B34" s="81" t="s">
        <v>1</v>
      </c>
      <c r="C34" s="82"/>
      <c r="D34" s="82"/>
      <c r="E34" s="82"/>
      <c r="F34" s="82"/>
      <c r="G34" s="82"/>
      <c r="H34" s="82"/>
      <c r="I34" s="81" t="s">
        <v>34</v>
      </c>
      <c r="J34" s="82"/>
      <c r="K34" s="82"/>
      <c r="L34" s="82"/>
      <c r="M34" s="82"/>
      <c r="N34" s="82"/>
      <c r="O34" s="83"/>
      <c r="Q34" s="36">
        <f>B38</f>
        <v>99117274750.919998</v>
      </c>
    </row>
    <row r="35" spans="1:17" ht="11.25" customHeight="1" x14ac:dyDescent="0.2">
      <c r="A35" s="5" t="s">
        <v>77</v>
      </c>
      <c r="B35" s="84">
        <v>99192789740.149994</v>
      </c>
      <c r="C35" s="85"/>
      <c r="D35" s="85"/>
      <c r="E35" s="85"/>
      <c r="F35" s="85"/>
      <c r="G35" s="85"/>
      <c r="H35" s="86"/>
      <c r="I35" s="78" t="s">
        <v>35</v>
      </c>
      <c r="J35" s="79"/>
      <c r="K35" s="79"/>
      <c r="L35" s="79"/>
      <c r="M35" s="79"/>
      <c r="N35" s="79"/>
      <c r="O35" s="80"/>
      <c r="Q35" s="36">
        <f>B39</f>
        <v>66777602.710000008</v>
      </c>
    </row>
    <row r="36" spans="1:17" ht="11.25" customHeight="1" x14ac:dyDescent="0.2">
      <c r="A36" s="5" t="s">
        <v>76</v>
      </c>
      <c r="B36" s="84">
        <v>56492032.229999997</v>
      </c>
      <c r="C36" s="85"/>
      <c r="D36" s="85"/>
      <c r="E36" s="85"/>
      <c r="F36" s="85"/>
      <c r="G36" s="85"/>
      <c r="H36" s="86"/>
      <c r="I36" s="78" t="s">
        <v>35</v>
      </c>
      <c r="J36" s="79"/>
      <c r="K36" s="79"/>
      <c r="L36" s="79"/>
      <c r="M36" s="79"/>
      <c r="N36" s="79"/>
      <c r="O36" s="80"/>
    </row>
    <row r="37" spans="1:17" ht="11.25" customHeight="1" x14ac:dyDescent="0.2">
      <c r="A37" s="37" t="s">
        <v>78</v>
      </c>
      <c r="B37" s="84">
        <v>19022957</v>
      </c>
      <c r="C37" s="85"/>
      <c r="D37" s="85"/>
      <c r="E37" s="85">
        <v>18522957</v>
      </c>
      <c r="F37" s="85"/>
      <c r="G37" s="85"/>
      <c r="H37" s="86"/>
      <c r="I37" s="78" t="s">
        <v>35</v>
      </c>
      <c r="J37" s="79"/>
      <c r="K37" s="79"/>
      <c r="L37" s="79"/>
      <c r="M37" s="79"/>
      <c r="N37" s="79"/>
      <c r="O37" s="80"/>
    </row>
    <row r="38" spans="1:17" ht="22.5" x14ac:dyDescent="0.2">
      <c r="A38" s="38" t="s">
        <v>51</v>
      </c>
      <c r="B38" s="84">
        <f>B35-B36-B37</f>
        <v>99117274750.919998</v>
      </c>
      <c r="C38" s="85"/>
      <c r="D38" s="85"/>
      <c r="E38" s="85"/>
      <c r="F38" s="85"/>
      <c r="G38" s="85"/>
      <c r="H38" s="86"/>
      <c r="I38" s="78" t="s">
        <v>35</v>
      </c>
      <c r="J38" s="79"/>
      <c r="K38" s="79"/>
      <c r="L38" s="79"/>
      <c r="M38" s="79"/>
      <c r="N38" s="79"/>
      <c r="O38" s="80"/>
    </row>
    <row r="39" spans="1:17" ht="12.75" x14ac:dyDescent="0.2">
      <c r="A39" s="30" t="s">
        <v>46</v>
      </c>
      <c r="B39" s="97">
        <f>N32</f>
        <v>66777602.710000008</v>
      </c>
      <c r="C39" s="98"/>
      <c r="D39" s="98"/>
      <c r="E39" s="98"/>
      <c r="F39" s="98"/>
      <c r="G39" s="98"/>
      <c r="H39" s="99"/>
      <c r="I39" s="100">
        <f>B39/B38</f>
        <v>6.7372315146689587E-4</v>
      </c>
      <c r="J39" s="101"/>
      <c r="K39" s="101"/>
      <c r="L39" s="101"/>
      <c r="M39" s="101"/>
      <c r="N39" s="101"/>
      <c r="O39" s="102"/>
      <c r="P39" s="40">
        <f>ROUND(B39/$B$38*100,2)</f>
        <v>7.0000000000000007E-2</v>
      </c>
      <c r="Q39" s="6">
        <f>ROUND(B39/Q34*100,2)</f>
        <v>7.0000000000000007E-2</v>
      </c>
    </row>
    <row r="40" spans="1:17" ht="11.25" customHeight="1" x14ac:dyDescent="0.2">
      <c r="A40" s="48" t="s">
        <v>47</v>
      </c>
      <c r="B40" s="84">
        <f>B38*0.09/100</f>
        <v>89205547.275828004</v>
      </c>
      <c r="C40" s="85"/>
      <c r="D40" s="85"/>
      <c r="E40" s="85"/>
      <c r="F40" s="85"/>
      <c r="G40" s="85"/>
      <c r="H40" s="86"/>
      <c r="I40" s="94">
        <f>B40/B38</f>
        <v>9.0000000000000008E-4</v>
      </c>
      <c r="J40" s="95"/>
      <c r="K40" s="95"/>
      <c r="L40" s="95"/>
      <c r="M40" s="95"/>
      <c r="N40" s="95"/>
      <c r="O40" s="96"/>
      <c r="P40" s="40">
        <f>ROUND(B40/$B$38*100,2)</f>
        <v>0.09</v>
      </c>
      <c r="Q40" s="6">
        <f>ROUND(B40/Q34*100,2)</f>
        <v>0.09</v>
      </c>
    </row>
    <row r="41" spans="1:17" ht="11.25" customHeight="1" x14ac:dyDescent="0.2">
      <c r="A41" s="5" t="s">
        <v>48</v>
      </c>
      <c r="B41" s="91">
        <f>(B40*0.95)+0.01</f>
        <v>84745269.922036603</v>
      </c>
      <c r="C41" s="92"/>
      <c r="D41" s="92"/>
      <c r="E41" s="92"/>
      <c r="F41" s="92"/>
      <c r="G41" s="92"/>
      <c r="H41" s="93"/>
      <c r="I41" s="94">
        <f>B41/B38</f>
        <v>8.5500000010089062E-4</v>
      </c>
      <c r="J41" s="95"/>
      <c r="K41" s="95"/>
      <c r="L41" s="95"/>
      <c r="M41" s="95"/>
      <c r="N41" s="95"/>
      <c r="O41" s="96"/>
      <c r="P41" s="40">
        <f t="shared" ref="P41:P42" si="12">ROUND(B41/$B$38*100,2)</f>
        <v>0.09</v>
      </c>
      <c r="Q41" s="6">
        <f>ROUND(B41/Q34*100,2)</f>
        <v>0.09</v>
      </c>
    </row>
    <row r="42" spans="1:17" ht="11.25" customHeight="1" x14ac:dyDescent="0.2">
      <c r="A42" s="5" t="s">
        <v>49</v>
      </c>
      <c r="B42" s="84">
        <f>B40*0.9</f>
        <v>80284992.548245206</v>
      </c>
      <c r="C42" s="85"/>
      <c r="D42" s="85"/>
      <c r="E42" s="85"/>
      <c r="F42" s="85"/>
      <c r="G42" s="85"/>
      <c r="H42" s="86"/>
      <c r="I42" s="94">
        <f>B42/B38</f>
        <v>8.1000000000000006E-4</v>
      </c>
      <c r="J42" s="95"/>
      <c r="K42" s="95"/>
      <c r="L42" s="95"/>
      <c r="M42" s="95"/>
      <c r="N42" s="95"/>
      <c r="O42" s="96"/>
      <c r="P42" s="40">
        <f t="shared" si="12"/>
        <v>0.08</v>
      </c>
      <c r="Q42" s="6">
        <f>ROUND(B42/Q34*100,2)</f>
        <v>0.08</v>
      </c>
    </row>
    <row r="43" spans="1:17" s="18" customFormat="1" ht="12.75" x14ac:dyDescent="0.2">
      <c r="A43" s="47" t="s">
        <v>75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ht="11.25" hidden="1" customHeight="1" x14ac:dyDescent="0.2"/>
    <row r="45" spans="1:17" ht="17.25" hidden="1" customHeight="1" thickBot="1" x14ac:dyDescent="0.25">
      <c r="A45" s="90" t="s">
        <v>42</v>
      </c>
      <c r="B45" s="90"/>
      <c r="C45" s="90"/>
      <c r="D45" s="90"/>
      <c r="E45" s="90"/>
    </row>
    <row r="46" spans="1:17" ht="11.25" hidden="1" customHeight="1" thickBot="1" x14ac:dyDescent="0.25">
      <c r="A46" s="75" t="s">
        <v>24</v>
      </c>
      <c r="B46" s="76"/>
      <c r="C46" s="76"/>
      <c r="D46" s="76"/>
      <c r="E46" s="77"/>
    </row>
    <row r="47" spans="1:17" ht="11.25" hidden="1" customHeight="1" x14ac:dyDescent="0.2">
      <c r="A47" s="51" t="s">
        <v>13</v>
      </c>
      <c r="B47" s="52"/>
      <c r="C47" s="87" t="s">
        <v>14</v>
      </c>
      <c r="D47" s="88"/>
      <c r="E47" s="89"/>
    </row>
    <row r="48" spans="1:17" ht="11.25" hidden="1" customHeight="1" x14ac:dyDescent="0.2">
      <c r="A48" s="51" t="s">
        <v>32</v>
      </c>
      <c r="B48" s="52"/>
      <c r="C48" s="87" t="s">
        <v>15</v>
      </c>
      <c r="D48" s="88"/>
      <c r="E48" s="89"/>
    </row>
    <row r="49" spans="1:5" ht="11.25" hidden="1" customHeight="1" x14ac:dyDescent="0.2">
      <c r="A49" s="20" t="s">
        <v>25</v>
      </c>
      <c r="B49" s="106" t="s">
        <v>26</v>
      </c>
      <c r="C49" s="106" t="s">
        <v>17</v>
      </c>
      <c r="D49" s="106" t="s">
        <v>16</v>
      </c>
      <c r="E49" s="106" t="s">
        <v>26</v>
      </c>
    </row>
    <row r="50" spans="1:5" ht="11.25" hidden="1" customHeight="1" x14ac:dyDescent="0.2">
      <c r="A50" s="20" t="s">
        <v>27</v>
      </c>
      <c r="B50" s="107"/>
      <c r="C50" s="107"/>
      <c r="D50" s="107"/>
      <c r="E50" s="107"/>
    </row>
    <row r="51" spans="1:5" ht="24" hidden="1" customHeight="1" x14ac:dyDescent="0.2">
      <c r="A51" s="20"/>
      <c r="B51" s="8"/>
      <c r="C51" s="7"/>
      <c r="D51" s="8"/>
      <c r="E51" s="8"/>
    </row>
    <row r="52" spans="1:5" ht="16.5" hidden="1" customHeight="1" thickBot="1" x14ac:dyDescent="0.25">
      <c r="A52" s="31" t="s">
        <v>9</v>
      </c>
      <c r="B52" s="9" t="s">
        <v>18</v>
      </c>
      <c r="C52" s="9" t="s">
        <v>19</v>
      </c>
      <c r="D52" s="9" t="s">
        <v>28</v>
      </c>
      <c r="E52" s="9" t="s">
        <v>20</v>
      </c>
    </row>
    <row r="53" spans="1:5" ht="11.25" hidden="1" customHeight="1" x14ac:dyDescent="0.2">
      <c r="A53" s="20"/>
      <c r="B53" s="7"/>
      <c r="C53" s="7"/>
      <c r="D53" s="7"/>
      <c r="E53" s="8"/>
    </row>
    <row r="54" spans="1:5" ht="11.25" hidden="1" customHeight="1" thickBot="1" x14ac:dyDescent="0.25">
      <c r="A54" s="32"/>
      <c r="B54" s="10"/>
      <c r="C54" s="10"/>
      <c r="D54" s="10"/>
      <c r="E54" s="10"/>
    </row>
    <row r="55" spans="1:5" ht="11.25" hidden="1" customHeight="1" x14ac:dyDescent="0.2">
      <c r="A55" s="105" t="s">
        <v>29</v>
      </c>
      <c r="B55" s="105"/>
      <c r="C55" s="105"/>
      <c r="D55" s="105"/>
      <c r="E55" s="105"/>
    </row>
    <row r="56" spans="1:5" ht="11.25" hidden="1" customHeight="1" x14ac:dyDescent="0.2"/>
    <row r="57" spans="1:5" ht="11.25" hidden="1" customHeight="1" x14ac:dyDescent="0.2"/>
    <row r="58" spans="1:5" ht="11.25" hidden="1" customHeight="1" x14ac:dyDescent="0.2"/>
    <row r="59" spans="1:5" ht="11.25" hidden="1" customHeight="1" x14ac:dyDescent="0.2"/>
    <row r="60" spans="1:5" ht="11.25" hidden="1" customHeight="1" x14ac:dyDescent="0.2"/>
    <row r="61" spans="1:5" ht="11.25" hidden="1" customHeight="1" x14ac:dyDescent="0.2"/>
    <row r="62" spans="1:5" ht="11.25" hidden="1" customHeight="1" x14ac:dyDescent="0.2"/>
    <row r="63" spans="1:5" ht="11.25" hidden="1" customHeight="1" x14ac:dyDescent="0.2"/>
    <row r="64" spans="1:5" ht="11.25" hidden="1" customHeight="1" x14ac:dyDescent="0.2"/>
    <row r="65" spans="1:15" ht="11.25" hidden="1" customHeight="1" x14ac:dyDescent="0.2"/>
    <row r="66" spans="1:15" ht="11.25" hidden="1" customHeight="1" x14ac:dyDescent="0.2"/>
    <row r="67" spans="1:15" ht="11.25" hidden="1" customHeight="1" x14ac:dyDescent="0.2"/>
    <row r="68" spans="1:15" ht="11.25" hidden="1" customHeight="1" x14ac:dyDescent="0.2"/>
    <row r="69" spans="1:15" ht="11.25" customHeight="1" x14ac:dyDescent="0.2">
      <c r="A69" s="104" t="s">
        <v>54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</row>
    <row r="70" spans="1:15" ht="11.25" customHeight="1" x14ac:dyDescent="0.2">
      <c r="A70" s="104" t="s">
        <v>74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</row>
    <row r="71" spans="1:15" ht="11.25" customHeight="1" x14ac:dyDescent="0.2">
      <c r="A71" s="104" t="s">
        <v>59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</row>
    <row r="72" spans="1:15" ht="11.25" customHeight="1" x14ac:dyDescent="0.2">
      <c r="A72" s="42"/>
      <c r="B72" s="42"/>
      <c r="C72" s="42"/>
      <c r="D72" s="42"/>
      <c r="E72" s="42"/>
      <c r="F72" s="46"/>
      <c r="G72" s="42"/>
      <c r="H72" s="44"/>
      <c r="I72" s="42"/>
      <c r="J72" s="53"/>
      <c r="K72" s="53"/>
      <c r="L72" s="53"/>
      <c r="M72" s="53"/>
      <c r="O72" s="45"/>
    </row>
    <row r="73" spans="1:15" ht="11.25" customHeight="1" x14ac:dyDescent="0.2">
      <c r="A73" s="103" t="s">
        <v>68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</row>
    <row r="74" spans="1:15" ht="11.25" customHeight="1" x14ac:dyDescent="0.2">
      <c r="A74" s="33"/>
      <c r="H74" s="36"/>
      <c r="O74" s="39"/>
    </row>
    <row r="75" spans="1:15" ht="11.25" customHeight="1" x14ac:dyDescent="0.2">
      <c r="A75" s="35"/>
      <c r="H75" s="36"/>
    </row>
    <row r="76" spans="1:15" ht="11.25" customHeight="1" x14ac:dyDescent="0.2">
      <c r="B76" s="43"/>
      <c r="H76" s="36"/>
    </row>
    <row r="77" spans="1:15" ht="11.25" customHeight="1" x14ac:dyDescent="0.2">
      <c r="G77" s="39"/>
      <c r="H77" s="36"/>
    </row>
  </sheetData>
  <mergeCells count="50">
    <mergeCell ref="A73:O73"/>
    <mergeCell ref="A55:E55"/>
    <mergeCell ref="B49:B50"/>
    <mergeCell ref="C49:C50"/>
    <mergeCell ref="D49:D50"/>
    <mergeCell ref="E49:E50"/>
    <mergeCell ref="A69:O69"/>
    <mergeCell ref="A70:O70"/>
    <mergeCell ref="A71:O71"/>
    <mergeCell ref="C47:E47"/>
    <mergeCell ref="C48:E48"/>
    <mergeCell ref="A45:E45"/>
    <mergeCell ref="I36:O36"/>
    <mergeCell ref="I38:O38"/>
    <mergeCell ref="B40:H40"/>
    <mergeCell ref="B41:H41"/>
    <mergeCell ref="B42:H42"/>
    <mergeCell ref="I40:O40"/>
    <mergeCell ref="I41:O41"/>
    <mergeCell ref="I42:O42"/>
    <mergeCell ref="B37:H37"/>
    <mergeCell ref="B38:H38"/>
    <mergeCell ref="B39:H39"/>
    <mergeCell ref="I39:O39"/>
    <mergeCell ref="I37:O37"/>
    <mergeCell ref="A46:E46"/>
    <mergeCell ref="I35:O35"/>
    <mergeCell ref="B34:H34"/>
    <mergeCell ref="I34:O34"/>
    <mergeCell ref="B35:H35"/>
    <mergeCell ref="B36:H36"/>
    <mergeCell ref="A1:O1"/>
    <mergeCell ref="A2:O2"/>
    <mergeCell ref="A3:O3"/>
    <mergeCell ref="A4:O4"/>
    <mergeCell ref="A5:O5"/>
    <mergeCell ref="J12:J15"/>
    <mergeCell ref="K12:K15"/>
    <mergeCell ref="L12:L15"/>
    <mergeCell ref="M12:M15"/>
    <mergeCell ref="A6:O6"/>
    <mergeCell ref="B11:N11"/>
    <mergeCell ref="B12:B15"/>
    <mergeCell ref="C12:C15"/>
    <mergeCell ref="D12:D15"/>
    <mergeCell ref="E12:E15"/>
    <mergeCell ref="F12:F15"/>
    <mergeCell ref="G12:G15"/>
    <mergeCell ref="H12:H15"/>
    <mergeCell ref="I12:I15"/>
  </mergeCells>
  <pageMargins left="0.51181102362204722" right="0.5118110236220472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1 - STN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Eduardo Agrícola Batista da Silva</cp:lastModifiedBy>
  <cp:lastPrinted>2019-05-27T19:10:24Z</cp:lastPrinted>
  <dcterms:created xsi:type="dcterms:W3CDTF">2001-09-06T15:18:59Z</dcterms:created>
  <dcterms:modified xsi:type="dcterms:W3CDTF">2024-09-23T18:45:20Z</dcterms:modified>
</cp:coreProperties>
</file>