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N:\COMPRAS\MONICA\2022\TRANSPARÊNCIA\6. Acrescentar\1. Aba Processos Licitatórios - Finalizadas\"/>
    </mc:Choice>
  </mc:AlternateContent>
  <bookViews>
    <workbookView xWindow="0" yWindow="0" windowWidth="21600" windowHeight="9630" tabRatio="929" activeTab="3"/>
  </bookViews>
  <sheets>
    <sheet name="CONSOLIDAÇÃO" sheetId="20" r:id="rId1"/>
    <sheet name="Auxiliar de Arquivo" sheetId="17" r:id="rId2"/>
    <sheet name="Arquivista" sheetId="16" r:id="rId3"/>
    <sheet name="Assistente de Direção Superior" sheetId="18" r:id="rId4"/>
  </sheets>
  <definedNames>
    <definedName name="Excel_BuiltIn_Print_Area_2">"$#REF!.$A$1:$J$73"</definedName>
  </definedNames>
  <calcPr calcId="162913"/>
  <fileRecoveryPr autoRecover="0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L51" i="18" l="1"/>
  <c r="L51" i="16"/>
  <c r="L50" i="16" l="1"/>
  <c r="L50" i="17"/>
  <c r="K66" i="18" l="1"/>
  <c r="K66" i="17"/>
  <c r="K66" i="16"/>
  <c r="D6" i="20" l="1"/>
  <c r="J96" i="17" l="1"/>
  <c r="L90" i="17"/>
  <c r="L112" i="17" s="1"/>
  <c r="K44" i="17"/>
  <c r="K37" i="17" s="1"/>
  <c r="K33" i="17"/>
  <c r="K59" i="17" s="1"/>
  <c r="L24" i="17"/>
  <c r="L55" i="17" s="1"/>
  <c r="L61" i="17" s="1"/>
  <c r="K69" i="17" l="1"/>
  <c r="K71" i="17" s="1"/>
  <c r="K82" i="17"/>
  <c r="K83" i="17" s="1"/>
  <c r="K60" i="17"/>
  <c r="L26" i="17"/>
  <c r="L68" i="17" s="1"/>
  <c r="J96" i="18"/>
  <c r="L90" i="18"/>
  <c r="L112" i="18" s="1"/>
  <c r="K44" i="18"/>
  <c r="K37" i="18" s="1"/>
  <c r="K33" i="18"/>
  <c r="K59" i="18" s="1"/>
  <c r="L24" i="18"/>
  <c r="L55" i="18" s="1"/>
  <c r="L61" i="18" s="1"/>
  <c r="J96" i="16"/>
  <c r="L90" i="16"/>
  <c r="L112" i="16" s="1"/>
  <c r="K44" i="16"/>
  <c r="K37" i="16" s="1"/>
  <c r="K33" i="16"/>
  <c r="K59" i="16" s="1"/>
  <c r="L24" i="16"/>
  <c r="L26" i="16" s="1"/>
  <c r="K60" i="16" l="1"/>
  <c r="K82" i="16"/>
  <c r="K83" i="16" s="1"/>
  <c r="K69" i="16"/>
  <c r="L69" i="16" s="1"/>
  <c r="K82" i="18"/>
  <c r="K69" i="18"/>
  <c r="L66" i="17"/>
  <c r="L69" i="17"/>
  <c r="L67" i="17"/>
  <c r="L65" i="17"/>
  <c r="L32" i="16"/>
  <c r="L66" i="16"/>
  <c r="L65" i="16"/>
  <c r="L68" i="16"/>
  <c r="L67" i="16"/>
  <c r="K60" i="18"/>
  <c r="L55" i="16"/>
  <c r="L61" i="16" s="1"/>
  <c r="L80" i="17"/>
  <c r="L77" i="17"/>
  <c r="L33" i="17"/>
  <c r="L43" i="17" s="1"/>
  <c r="L108" i="17"/>
  <c r="L82" i="17"/>
  <c r="L32" i="17"/>
  <c r="L81" i="17"/>
  <c r="L76" i="17"/>
  <c r="L31" i="17"/>
  <c r="L78" i="17"/>
  <c r="L79" i="17"/>
  <c r="L26" i="18"/>
  <c r="L78" i="16"/>
  <c r="L79" i="16"/>
  <c r="L33" i="16"/>
  <c r="L42" i="16" s="1"/>
  <c r="L77" i="16"/>
  <c r="L80" i="16"/>
  <c r="L31" i="16"/>
  <c r="L76" i="16"/>
  <c r="L81" i="16"/>
  <c r="L108" i="16"/>
  <c r="L83" i="17" l="1"/>
  <c r="L70" i="16"/>
  <c r="L71" i="16" s="1"/>
  <c r="L110" i="16" s="1"/>
  <c r="L33" i="18"/>
  <c r="L70" i="18" s="1"/>
  <c r="L66" i="18"/>
  <c r="L68" i="18"/>
  <c r="L69" i="18"/>
  <c r="L65" i="18"/>
  <c r="L67" i="18"/>
  <c r="L70" i="17"/>
  <c r="L71" i="17" s="1"/>
  <c r="L110" i="17" s="1"/>
  <c r="L82" i="18"/>
  <c r="L45" i="17"/>
  <c r="L80" i="18"/>
  <c r="L42" i="17"/>
  <c r="L44" i="17"/>
  <c r="L40" i="17"/>
  <c r="L41" i="17"/>
  <c r="L39" i="17"/>
  <c r="L38" i="17"/>
  <c r="L59" i="17"/>
  <c r="L111" i="17"/>
  <c r="L32" i="18"/>
  <c r="L108" i="18"/>
  <c r="L81" i="18"/>
  <c r="L77" i="18"/>
  <c r="L78" i="18"/>
  <c r="L76" i="18"/>
  <c r="L31" i="18"/>
  <c r="L79" i="18"/>
  <c r="L41" i="18"/>
  <c r="L44" i="18"/>
  <c r="K83" i="18"/>
  <c r="L43" i="18"/>
  <c r="L40" i="18"/>
  <c r="L41" i="16"/>
  <c r="L59" i="16"/>
  <c r="L82" i="16"/>
  <c r="L83" i="16" s="1"/>
  <c r="L38" i="16"/>
  <c r="L44" i="16"/>
  <c r="L43" i="16"/>
  <c r="L45" i="16"/>
  <c r="L40" i="16"/>
  <c r="L39" i="16"/>
  <c r="L83" i="18" l="1"/>
  <c r="L111" i="18" s="1"/>
  <c r="L71" i="18"/>
  <c r="L110" i="18" s="1"/>
  <c r="L111" i="16"/>
  <c r="L39" i="18"/>
  <c r="L38" i="18"/>
  <c r="L42" i="18"/>
  <c r="L45" i="18"/>
  <c r="L59" i="18"/>
  <c r="L37" i="17"/>
  <c r="L60" i="17" s="1"/>
  <c r="L62" i="17" s="1"/>
  <c r="L109" i="17" s="1"/>
  <c r="L113" i="17" s="1"/>
  <c r="L37" i="16"/>
  <c r="L60" i="16" s="1"/>
  <c r="L62" i="16" s="1"/>
  <c r="L109" i="16" s="1"/>
  <c r="L113" i="16" l="1"/>
  <c r="L37" i="18"/>
  <c r="L60" i="18" s="1"/>
  <c r="L62" i="18" s="1"/>
  <c r="L109" i="18" s="1"/>
  <c r="L113" i="18" s="1"/>
  <c r="L93" i="18" s="1"/>
  <c r="L93" i="17"/>
  <c r="L93" i="16"/>
  <c r="L94" i="16" s="1"/>
  <c r="L94" i="17" l="1"/>
  <c r="L96" i="17" s="1"/>
  <c r="L94" i="18"/>
  <c r="L96" i="18" s="1"/>
  <c r="L96" i="16"/>
  <c r="L98" i="16"/>
  <c r="L97" i="16"/>
  <c r="L97" i="18" l="1"/>
  <c r="L97" i="17"/>
  <c r="L99" i="16"/>
  <c r="L114" i="16" s="1"/>
  <c r="L115" i="16" s="1"/>
  <c r="L98" i="17"/>
  <c r="L98" i="18"/>
  <c r="L99" i="18" l="1"/>
  <c r="L114" i="18" s="1"/>
  <c r="L115" i="18" s="1"/>
  <c r="L99" i="17"/>
  <c r="L114" i="17" s="1"/>
  <c r="L115" i="17" s="1"/>
  <c r="C3" i="20" s="1"/>
  <c r="E3" i="20" s="1"/>
  <c r="E119" i="16"/>
  <c r="I119" i="16" s="1"/>
  <c r="C4" i="20" s="1"/>
  <c r="E4" i="20" s="1"/>
  <c r="E119" i="18" l="1"/>
  <c r="I119" i="18" s="1"/>
  <c r="L119" i="18" s="1"/>
  <c r="L120" i="18" s="1"/>
  <c r="L121" i="18" s="1"/>
  <c r="C5" i="20"/>
  <c r="E5" i="20" s="1"/>
  <c r="L119" i="16"/>
  <c r="L120" i="16" s="1"/>
  <c r="L121" i="16" s="1"/>
  <c r="F4" i="20"/>
  <c r="E119" i="17"/>
  <c r="I119" i="17" s="1"/>
  <c r="L119" i="17" l="1"/>
  <c r="L120" i="17" s="1"/>
  <c r="L121" i="17" s="1"/>
  <c r="F5" i="20" l="1"/>
  <c r="F3" i="20" l="1"/>
  <c r="F6" i="20" s="1"/>
  <c r="E6" i="20"/>
</calcChain>
</file>

<file path=xl/sharedStrings.xml><?xml version="1.0" encoding="utf-8"?>
<sst xmlns="http://schemas.openxmlformats.org/spreadsheetml/2006/main" count="501" uniqueCount="137">
  <si>
    <t xml:space="preserve">Número do Processo: </t>
  </si>
  <si>
    <t xml:space="preserve">Número da Licitação: </t>
  </si>
  <si>
    <t>Data do Pregão:</t>
  </si>
  <si>
    <t>Horário:</t>
  </si>
  <si>
    <t>Município (s)  da prestação de serviço</t>
  </si>
  <si>
    <t>Número de meses de execução contratual:</t>
  </si>
  <si>
    <t>Unidade de medida</t>
  </si>
  <si>
    <t>Quantidade total a contratar (em função da unidade de medida):</t>
  </si>
  <si>
    <t>Salário Normativo da Categoria Profissional:</t>
  </si>
  <si>
    <t>Categoria profissional (vinculada a execução contratual)</t>
  </si>
  <si>
    <t>Data base da categoria</t>
  </si>
  <si>
    <t>RAT</t>
  </si>
  <si>
    <t>FAP:</t>
  </si>
  <si>
    <t>Custos Indiretos / Despesas Administrativas</t>
  </si>
  <si>
    <t>Lucro</t>
  </si>
  <si>
    <t xml:space="preserve">Tributos </t>
  </si>
  <si>
    <t>Alíquota</t>
  </si>
  <si>
    <t xml:space="preserve">Tributos Federais </t>
  </si>
  <si>
    <t>PIS:</t>
  </si>
  <si>
    <t>COFINS:</t>
  </si>
  <si>
    <t xml:space="preserve">Tributos Municipais </t>
  </si>
  <si>
    <t>ISSQN:</t>
  </si>
  <si>
    <t>PLANILHA DE CUSTO E FORMAÇÃO DE PREÇOS</t>
  </si>
  <si>
    <t>Descrição do Serviço:</t>
  </si>
  <si>
    <t>►</t>
  </si>
  <si>
    <t>DADOS COMPLEMENTARES PARA COMPOSIÇÃO DOS CUSTOS REFERENTE À MÃO-DE-OBRA</t>
  </si>
  <si>
    <t>Código Brasileiro de Ocupações - CBO</t>
  </si>
  <si>
    <t xml:space="preserve">MÓDULO 01 – Composição da Remuneração </t>
  </si>
  <si>
    <t>VALOR</t>
  </si>
  <si>
    <t>A</t>
  </si>
  <si>
    <t>Salário Base</t>
  </si>
  <si>
    <t>B</t>
  </si>
  <si>
    <t>C</t>
  </si>
  <si>
    <t>D</t>
  </si>
  <si>
    <t>E</t>
  </si>
  <si>
    <t>F</t>
  </si>
  <si>
    <t>G</t>
  </si>
  <si>
    <t>Outros (especificar)</t>
  </si>
  <si>
    <t>Módulo 2 – Encargos e benefícios anuais, mensais e diários</t>
  </si>
  <si>
    <t>Submódulo 2.2 – Encargos Previdenciários (GPS), Fundo de Garantia por Tempo de Serviço (FGTS) e outras contribuições</t>
  </si>
  <si>
    <t>INSS</t>
  </si>
  <si>
    <t>SESI ou SESC</t>
  </si>
  <si>
    <t>SENAI ou SENAC</t>
  </si>
  <si>
    <t>INCRA</t>
  </si>
  <si>
    <t>Salário educação</t>
  </si>
  <si>
    <t>FGTS</t>
  </si>
  <si>
    <t>H</t>
  </si>
  <si>
    <t>SEBRAE</t>
  </si>
  <si>
    <t>Submódulo 2.3 – Benefícios Mensais e Diários</t>
  </si>
  <si>
    <t>Seguro de vida em grupo</t>
  </si>
  <si>
    <t>Total</t>
  </si>
  <si>
    <t>Quadro resumo do Módulo 2 – Encargos e benefícios anuais, mensais e diário</t>
  </si>
  <si>
    <t>2.1</t>
  </si>
  <si>
    <t>2.2</t>
  </si>
  <si>
    <t>GPS, FGTS e outras contribuições</t>
  </si>
  <si>
    <t>2.3</t>
  </si>
  <si>
    <t>Benefícios Mensais e diários</t>
  </si>
  <si>
    <t>Módulo 3 – Provisão para rescisão</t>
  </si>
  <si>
    <t>Incidência dos encargos do submodulo 2.2 sobre o aviso prévio trabalhado</t>
  </si>
  <si>
    <t>Valor (R$)</t>
  </si>
  <si>
    <t>Uniformes (custo mensal por empregado)</t>
  </si>
  <si>
    <t>Total de Insumos Diversos</t>
  </si>
  <si>
    <t>QUADRO RESUMO DO CUSTO POR EMPREGADO</t>
  </si>
  <si>
    <t>Mão-de-obra vinculada à execução contratual (valor por empregado)</t>
  </si>
  <si>
    <t>MÓDULO 02 –Encargos e benefícios anuais, mensais e diários</t>
  </si>
  <si>
    <t>MÓDULO 03 – Provisão para rescisao</t>
  </si>
  <si>
    <t>MÓDULO 04 – Custo de reposiçao do profissional ausente</t>
  </si>
  <si>
    <t>Subtotal (A+B+C+D+E)</t>
  </si>
  <si>
    <t>Total de Custos Indireto, Lucros e Tributos</t>
  </si>
  <si>
    <t>Valor total proposto por empregado</t>
  </si>
  <si>
    <t>3 – QUADRO RESUMO  – VALOR MENSAL DOS SERVIÇOS</t>
  </si>
  <si>
    <t>Tipo de serviço
(A)</t>
  </si>
  <si>
    <t>Empregados por posto
(C)</t>
  </si>
  <si>
    <t>Valor  proposta por posto
(D) = (B) x (C)</t>
  </si>
  <si>
    <t>Valor total do serviço
(F) = (D) x (E)</t>
  </si>
  <si>
    <t xml:space="preserve"> Valor Mensal dos Serviços</t>
  </si>
  <si>
    <t>Ano do Acordo, Convenção ou Dissídio Coletivo</t>
  </si>
  <si>
    <r>
      <t xml:space="preserve">Nota 1: </t>
    </r>
    <r>
      <rPr>
        <sz val="12"/>
        <rFont val="Times New Roman"/>
        <family val="1"/>
      </rPr>
      <t xml:space="preserve">Custos Indiretos, Tributos e Lucro por empregado. </t>
    </r>
    <r>
      <rPr>
        <b/>
        <sz val="12"/>
        <rFont val="Times New Roman"/>
        <family val="1"/>
      </rPr>
      <t xml:space="preserve">
Nota 2: </t>
    </r>
    <r>
      <rPr>
        <sz val="12"/>
        <rFont val="Times New Roman"/>
        <family val="1"/>
      </rPr>
      <t xml:space="preserve">O valor referente a tributos é obtido aplicando-se o percentual sobre o valor do faturamento. </t>
    </r>
  </si>
  <si>
    <t>Valor Anual dos Serviços</t>
  </si>
  <si>
    <t>Valor da Remuneração</t>
  </si>
  <si>
    <t xml:space="preserve">Módulo 01 – Composição da Remuneração </t>
  </si>
  <si>
    <t>13º Salário</t>
  </si>
  <si>
    <t>Módulo 06 – Custos Indireto, Lucros e Tributos</t>
  </si>
  <si>
    <t>Módulo 05 – Insumos Diversos</t>
  </si>
  <si>
    <t>Incidência dos encargos do submodulo 2.2 sobre o Custo de Reposição do Profissional Ausente</t>
  </si>
  <si>
    <t>MÓDULO 06 –  Custos Indireto, Lucros e Tributos</t>
  </si>
  <si>
    <t>MÓDULO 05 – Insumos diversos</t>
  </si>
  <si>
    <t>Belo Horizonte</t>
  </si>
  <si>
    <t>posto</t>
  </si>
  <si>
    <t>Adicional de férias (1/3)</t>
  </si>
  <si>
    <t>Programa de Assistência Familiar (PAF)</t>
  </si>
  <si>
    <r>
      <t>13</t>
    </r>
    <r>
      <rPr>
        <vertAlign val="superscript"/>
        <sz val="12"/>
        <rFont val="Times New Roman"/>
        <family val="1"/>
      </rPr>
      <t>o</t>
    </r>
    <r>
      <rPr>
        <sz val="12"/>
        <rFont val="Times New Roman"/>
        <family val="1"/>
      </rPr>
      <t xml:space="preserve"> salário e adicional de férias</t>
    </r>
  </si>
  <si>
    <r>
      <t xml:space="preserve">Nota: </t>
    </r>
    <r>
      <rPr>
        <sz val="12"/>
        <rFont val="Times New Roman"/>
        <family val="1"/>
      </rPr>
      <t xml:space="preserve">As alíneas “A” a “F” referem-se somente ao custo que será pago ao repositor pelos dias trabalhados quando da necessidade de substituir a mão de obra alocada na prestação do serviço, tratando-se de valores estimativos (ressalvada a alínea "A"), a serem calculados pela licitante conforme estatística própria. </t>
    </r>
  </si>
  <si>
    <t>Módulo 4 – Custo de reposição do profissional ausente - ausências legais</t>
  </si>
  <si>
    <r>
      <t>Submódulo 2.1 – 13</t>
    </r>
    <r>
      <rPr>
        <b/>
        <vertAlign val="superscript"/>
        <sz val="12"/>
        <rFont val="Times New Roman"/>
        <family val="1"/>
      </rPr>
      <t>o</t>
    </r>
    <r>
      <rPr>
        <b/>
        <sz val="12"/>
        <rFont val="Times New Roman"/>
        <family val="1"/>
      </rPr>
      <t>. (décimo terceiro) salário e adicional de férias</t>
    </r>
  </si>
  <si>
    <r>
      <t xml:space="preserve">Nota 1: </t>
    </r>
    <r>
      <rPr>
        <sz val="12"/>
        <rFont val="Times New Roman"/>
        <family val="1"/>
      </rPr>
      <t xml:space="preserve">Os itens que contemplam o módulo 4 se referem ao custo dos dias trabalhados pelo repositor/substituto que porventura venha cobrir o empregado nos casos de Ausências Legais (Submódulo 4.1). </t>
    </r>
    <r>
      <rPr>
        <b/>
        <sz val="12"/>
        <rFont val="Times New Roman"/>
        <family val="1"/>
      </rPr>
      <t xml:space="preserve">
Nota 2: </t>
    </r>
    <r>
      <rPr>
        <sz val="12"/>
        <rFont val="Times New Roman"/>
        <family val="1"/>
      </rPr>
      <t xml:space="preserve">Haverá a incidência do Submódulo 2.2 sobre esse módulo. </t>
    </r>
  </si>
  <si>
    <t>Materiais</t>
  </si>
  <si>
    <t>Equipamentos</t>
  </si>
  <si>
    <r>
      <t xml:space="preserve">Nota 1: </t>
    </r>
    <r>
      <rPr>
        <sz val="12"/>
        <rFont val="Times New Roman"/>
        <family val="1"/>
      </rPr>
      <t xml:space="preserve">Valores mensais por empregado. </t>
    </r>
    <r>
      <rPr>
        <b/>
        <sz val="12"/>
        <rFont val="Times New Roman"/>
        <family val="1"/>
      </rPr>
      <t xml:space="preserve">
</t>
    </r>
  </si>
  <si>
    <t>TIPO DE SERVIÇO</t>
  </si>
  <si>
    <t xml:space="preserve">VALOR MENSAL DO SERVIÇO </t>
  </si>
  <si>
    <t>VALOR ANUAL DO SERVIÇO</t>
  </si>
  <si>
    <t>TOTAL</t>
  </si>
  <si>
    <t>ITEM</t>
  </si>
  <si>
    <t>VALOR ANUAL ESTIMADO DOS SERVIÇOS</t>
  </si>
  <si>
    <t>QUANTIDADE DE EMPREGADOS</t>
  </si>
  <si>
    <t>VALOR MENSAL ESTIMADO POR EMPREGADO</t>
  </si>
  <si>
    <t>Nota 1: Preencher os valores de RAT na coluna G e FAP na coluna I. Caso os percentuais dos tributos praticados pela licitante sejam diferentes, alterar na planilha acima.</t>
  </si>
  <si>
    <r>
      <t xml:space="preserve">Nota 1: </t>
    </r>
    <r>
      <rPr>
        <sz val="12"/>
        <rFont val="Times New Roman"/>
        <family val="1"/>
      </rPr>
      <t>O valor informado deverá ser o custo real do benefício (descontado o valor eventualmente pago pelo empregado). A previsão de descontos relativos a vale-transporte e vale-lanche deverá observar a legislação vigente e as respectivas Convenções Coletivas e  vinculará a licitante.</t>
    </r>
    <r>
      <rPr>
        <b/>
        <sz val="12"/>
        <rFont val="Times New Roman"/>
        <family val="1"/>
      </rPr>
      <t xml:space="preserve">
Nota 2: </t>
    </r>
    <r>
      <rPr>
        <sz val="12"/>
        <rFont val="Times New Roman"/>
        <family val="1"/>
      </rPr>
      <t>Observar a previsão dos benefícios contidos em Acordos, Convenções e Dissídios Coletivos de Trabalho.</t>
    </r>
  </si>
  <si>
    <t>NOTA GERAL: os percentuais de cada item devem ser preenchidos na coluna K e os valores resultantes dos cálculos na coluna L.</t>
  </si>
  <si>
    <t>Nota 1: O item referente a férias está previsto no Módulo 4.</t>
  </si>
  <si>
    <r>
      <t xml:space="preserve">Nota 1: </t>
    </r>
    <r>
      <rPr>
        <sz val="12"/>
        <rFont val="Times New Roman"/>
        <family val="1"/>
      </rPr>
      <t xml:space="preserve">Para preenchimento do item "Uniformes", considerar os valores </t>
    </r>
    <r>
      <rPr>
        <u/>
        <sz val="12"/>
        <rFont val="Times New Roman"/>
        <family val="1"/>
      </rPr>
      <t>mensais</t>
    </r>
    <r>
      <rPr>
        <sz val="12"/>
        <rFont val="Times New Roman"/>
        <family val="1"/>
      </rPr>
      <t xml:space="preserve"> </t>
    </r>
    <r>
      <rPr>
        <u/>
        <sz val="12"/>
        <rFont val="Times New Roman"/>
        <family val="1"/>
      </rPr>
      <t>por empregado</t>
    </r>
    <r>
      <rPr>
        <sz val="12"/>
        <rFont val="Times New Roman"/>
        <family val="1"/>
      </rPr>
      <t xml:space="preserve"> apurados conforme a planilha de preços unitários.
</t>
    </r>
    <r>
      <rPr>
        <b/>
        <sz val="12"/>
        <rFont val="Times New Roman"/>
        <family val="1"/>
      </rPr>
      <t>Nota 2</t>
    </r>
    <r>
      <rPr>
        <sz val="12"/>
        <rFont val="Times New Roman"/>
        <family val="1"/>
      </rPr>
      <t xml:space="preserve">: </t>
    </r>
    <r>
      <rPr>
        <sz val="12"/>
        <rFont val="Times New Roman"/>
        <family val="1"/>
      </rPr>
      <t>Observar item 3.2.7 do Título VII do edital.</t>
    </r>
    <r>
      <rPr>
        <b/>
        <sz val="12"/>
        <rFont val="Times New Roman"/>
        <family val="1"/>
      </rPr>
      <t xml:space="preserve">
</t>
    </r>
  </si>
  <si>
    <t>Valor proposto por empregado                     (B)</t>
  </si>
  <si>
    <t>Qtde de postos        (E)</t>
  </si>
  <si>
    <r>
      <t xml:space="preserve">Férias </t>
    </r>
    <r>
      <rPr>
        <b/>
        <sz val="12"/>
        <rFont val="Times New Roman"/>
        <family val="1"/>
      </rPr>
      <t>= 1/12*100</t>
    </r>
  </si>
  <si>
    <t xml:space="preserve">Transporte = (4 bilhetes) R$ 18,00 * 22 dias (-) Sal * 6% = </t>
  </si>
  <si>
    <t>Auxiliar de Arquivo</t>
  </si>
  <si>
    <r>
      <t>Ausências Legais</t>
    </r>
    <r>
      <rPr>
        <b/>
        <sz val="12"/>
        <rFont val="Times New Roman"/>
        <family val="1"/>
      </rPr>
      <t xml:space="preserve"> </t>
    </r>
  </si>
  <si>
    <t>Licença paternidade</t>
  </si>
  <si>
    <t xml:space="preserve">Ausência por acidente do trabalho </t>
  </si>
  <si>
    <t xml:space="preserve">Afastamento Maternidade </t>
  </si>
  <si>
    <t>Arquivista</t>
  </si>
  <si>
    <t>Assistente de Direção Superior</t>
  </si>
  <si>
    <t>Ausências Legais</t>
  </si>
  <si>
    <t xml:space="preserve">Licença paternidade </t>
  </si>
  <si>
    <t>Afastamento Maternidade</t>
  </si>
  <si>
    <r>
      <t>Incidência do FGTS sobre Aviso Prévio Indenizado</t>
    </r>
    <r>
      <rPr>
        <b/>
        <sz val="12"/>
        <rFont val="Times New Roman"/>
        <family val="1"/>
      </rPr>
      <t xml:space="preserve"> </t>
    </r>
  </si>
  <si>
    <t>Multa do FGTS e Contribuição Social sobre o Aviso Prévio Indenizado</t>
  </si>
  <si>
    <t xml:space="preserve">Aviso Prévio Trabalhado </t>
  </si>
  <si>
    <t xml:space="preserve">Multa do FGTS e Contribuição Social sobre o Aviso Prévio Trabalhado </t>
  </si>
  <si>
    <r>
      <t xml:space="preserve">Nota 1: </t>
    </r>
    <r>
      <rPr>
        <sz val="12"/>
        <rFont val="Times New Roman"/>
        <family val="1"/>
      </rPr>
      <t xml:space="preserve">Para preenchimento do item "Uniformes", considerar os valores </t>
    </r>
    <r>
      <rPr>
        <u/>
        <sz val="12"/>
        <rFont val="Times New Roman"/>
        <family val="1"/>
      </rPr>
      <t>mensais</t>
    </r>
    <r>
      <rPr>
        <sz val="12"/>
        <rFont val="Times New Roman"/>
        <family val="1"/>
      </rPr>
      <t xml:space="preserve"> </t>
    </r>
    <r>
      <rPr>
        <u/>
        <sz val="12"/>
        <rFont val="Times New Roman"/>
        <family val="1"/>
      </rPr>
      <t>por empregado</t>
    </r>
    <r>
      <rPr>
        <sz val="12"/>
        <rFont val="Times New Roman"/>
        <family val="1"/>
      </rPr>
      <t xml:space="preserve"> apurados conforme a planilha de preços unitários.
</t>
    </r>
  </si>
  <si>
    <t>Aviso Prévio Indenizado</t>
  </si>
  <si>
    <t>Incidência do FGTS sobre Aviso Prévio Indenizado</t>
  </si>
  <si>
    <t xml:space="preserve">Multa do FGTS e Contribuição Social sobre o Aviso Prévio Indenizado </t>
  </si>
  <si>
    <r>
      <t>Aviso Prévio Indenizado</t>
    </r>
    <r>
      <rPr>
        <b/>
        <sz val="12"/>
        <rFont val="Times New Roman"/>
        <family val="1"/>
      </rPr>
      <t xml:space="preserve"> </t>
    </r>
  </si>
  <si>
    <t>Auxílio Refeição/ Alimentação = R$ 24,54 * 22dias - 20%</t>
  </si>
  <si>
    <t>Auxílio Refeição/ Alimentação = R$ 24,54 * 22dias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</si>
</sst>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[$R$-416]\ #,##0.00;[Red]\-[$R$-416]\ #,##0.00"/>
    <numFmt numFmtId="165" formatCode="mm/yy"/>
    <numFmt numFmtId="166" formatCode="&quot; R$ &quot;#,##0.00\ ;&quot; R$ (&quot;#,##0.00\);&quot; R$ -&quot;#\ ;@\ "/>
    <numFmt numFmtId="167" formatCode="00"/>
    <numFmt numFmtId="168" formatCode="[$R$-416]#,##0.00;[Red]\-[$R$-416]#,##0.00"/>
    <numFmt numFmtId="169" formatCode="0.000%"/>
    <numFmt numFmtId="170" formatCode="0.000000"/>
    <numFmt numFmtId="171" formatCode="0.0000"/>
    <numFmt numFmtId="172" formatCode="0.0000%"/>
    <numFmt numFmtId="173" formatCode="&quot; R$ &quot;#,##0.00\ ;&quot; R$ (&quot;#,##0.00\);&quot; R$ -&quot;#.0\ ;@\ "/>
  </numFmts>
  <fonts count="17" x14ac:knownFonts="1">
    <font>
      <sz val="10"/>
      <name val="Arial"/>
      <family val="2"/>
    </font>
    <font>
      <sz val="11"/>
      <color rgb="FFFFFFFF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color rgb="FFFFFFFF"/>
      <name val="Times New Roman"/>
      <family val="1"/>
    </font>
    <font>
      <b/>
      <sz val="12"/>
      <color rgb="FF0084D1"/>
      <name val="Times New Roman"/>
      <family val="1"/>
    </font>
    <font>
      <b/>
      <i/>
      <sz val="12"/>
      <name val="Times New Roman"/>
      <family val="1"/>
    </font>
    <font>
      <sz val="12"/>
      <color rgb="FF000000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2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u/>
      <sz val="12"/>
      <name val="Times New Roman"/>
      <family val="1"/>
    </font>
    <font>
      <b/>
      <i/>
      <u/>
      <sz val="12"/>
      <color rgb="FFFF0000"/>
      <name val="Times New Roman"/>
      <family val="1"/>
    </font>
    <font>
      <b/>
      <i/>
      <u/>
      <sz val="12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6600"/>
        <bgColor rgb="FFFF9900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FFFF0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double">
        <color rgb="FF004586"/>
      </top>
      <bottom/>
      <diagonal/>
    </border>
    <border>
      <left/>
      <right style="double">
        <color rgb="FF004586"/>
      </right>
      <top style="double">
        <color rgb="FF004586"/>
      </top>
      <bottom/>
      <diagonal/>
    </border>
    <border>
      <left/>
      <right style="double">
        <color rgb="FF004586"/>
      </right>
      <top/>
      <bottom/>
      <diagonal/>
    </border>
    <border>
      <left style="double">
        <color rgb="FF004586"/>
      </left>
      <right/>
      <top/>
      <bottom/>
      <diagonal/>
    </border>
    <border>
      <left/>
      <right/>
      <top/>
      <bottom style="thin">
        <color rgb="FF004586"/>
      </bottom>
      <diagonal/>
    </border>
    <border>
      <left/>
      <right style="double">
        <color rgb="FF004586"/>
      </right>
      <top/>
      <bottom style="thin">
        <color rgb="FF004586"/>
      </bottom>
      <diagonal/>
    </border>
    <border>
      <left style="double">
        <color rgb="FF004586"/>
      </left>
      <right style="double">
        <color rgb="FF004586"/>
      </right>
      <top style="double">
        <color rgb="FF004586"/>
      </top>
      <bottom style="double">
        <color rgb="FF004586"/>
      </bottom>
      <diagonal/>
    </border>
    <border>
      <left style="double">
        <color rgb="FF004586"/>
      </left>
      <right/>
      <top style="double">
        <color rgb="FF004586"/>
      </top>
      <bottom style="double">
        <color rgb="FF004586"/>
      </bottom>
      <diagonal/>
    </border>
    <border>
      <left/>
      <right style="double">
        <color rgb="FF004586"/>
      </right>
      <top style="double">
        <color rgb="FF004586"/>
      </top>
      <bottom style="double">
        <color rgb="FF004586"/>
      </bottom>
      <diagonal/>
    </border>
    <border>
      <left style="double">
        <color rgb="FF004586"/>
      </left>
      <right style="double">
        <color rgb="FF004586"/>
      </right>
      <top/>
      <bottom/>
      <diagonal/>
    </border>
    <border>
      <left style="thin">
        <color rgb="FF004586"/>
      </left>
      <right style="thin">
        <color rgb="FF004586"/>
      </right>
      <top style="double">
        <color rgb="FF004586"/>
      </top>
      <bottom style="double">
        <color rgb="FF004586"/>
      </bottom>
      <diagonal/>
    </border>
    <border>
      <left style="thin">
        <color rgb="FF004586"/>
      </left>
      <right/>
      <top style="double">
        <color rgb="FF004586"/>
      </top>
      <bottom style="double">
        <color rgb="FF004586"/>
      </bottom>
      <diagonal/>
    </border>
    <border>
      <left style="double">
        <color rgb="FF004586"/>
      </left>
      <right style="thin">
        <color rgb="FF004586"/>
      </right>
      <top style="double">
        <color rgb="FF004586"/>
      </top>
      <bottom style="double">
        <color rgb="FF004586"/>
      </bottom>
      <diagonal/>
    </border>
    <border>
      <left style="double">
        <color rgb="FF004586"/>
      </left>
      <right style="double">
        <color rgb="FF004586"/>
      </right>
      <top style="double">
        <color rgb="FF004586"/>
      </top>
      <bottom/>
      <diagonal/>
    </border>
    <border>
      <left/>
      <right style="double">
        <color rgb="FF004586"/>
      </right>
      <top/>
      <bottom style="double">
        <color rgb="FF004586"/>
      </bottom>
      <diagonal/>
    </border>
    <border>
      <left style="double">
        <color rgb="FF004586"/>
      </left>
      <right/>
      <top style="double">
        <color rgb="FF004586"/>
      </top>
      <bottom/>
      <diagonal/>
    </border>
    <border>
      <left style="double">
        <color rgb="FF004586"/>
      </left>
      <right style="double">
        <color rgb="FF004586"/>
      </right>
      <top/>
      <bottom style="double">
        <color rgb="FF004586"/>
      </bottom>
      <diagonal/>
    </border>
    <border>
      <left/>
      <right/>
      <top style="double">
        <color rgb="FF004586"/>
      </top>
      <bottom style="double">
        <color rgb="FF004586"/>
      </bottom>
      <diagonal/>
    </border>
    <border>
      <left style="thin">
        <color rgb="FF004586"/>
      </left>
      <right style="double">
        <color rgb="FF004586"/>
      </right>
      <top style="double">
        <color rgb="FF004586"/>
      </top>
      <bottom style="double">
        <color rgb="FF004586"/>
      </bottom>
      <diagonal/>
    </border>
    <border>
      <left/>
      <right style="thin">
        <color rgb="FF004586"/>
      </right>
      <top style="double">
        <color rgb="FF004586"/>
      </top>
      <bottom style="double">
        <color rgb="FF004586"/>
      </bottom>
      <diagonal/>
    </border>
    <border>
      <left style="double">
        <color rgb="FF004586"/>
      </left>
      <right style="thin">
        <color auto="1"/>
      </right>
      <top style="double">
        <color rgb="FF004586"/>
      </top>
      <bottom style="double">
        <color rgb="FF004586"/>
      </bottom>
      <diagonal/>
    </border>
    <border>
      <left/>
      <right style="thin">
        <color auto="1"/>
      </right>
      <top style="double">
        <color rgb="FF004586"/>
      </top>
      <bottom style="double">
        <color rgb="FF004586"/>
      </bottom>
      <diagonal/>
    </border>
    <border>
      <left style="thin">
        <color auto="1"/>
      </left>
      <right style="thin">
        <color auto="1"/>
      </right>
      <top style="double">
        <color rgb="FF004586"/>
      </top>
      <bottom style="double">
        <color rgb="FF004586"/>
      </bottom>
      <diagonal/>
    </border>
    <border>
      <left style="thin">
        <color auto="1"/>
      </left>
      <right style="double">
        <color rgb="FF004586"/>
      </right>
      <top style="double">
        <color rgb="FF004586"/>
      </top>
      <bottom style="double">
        <color rgb="FF004586"/>
      </bottom>
      <diagonal/>
    </border>
    <border>
      <left style="hair">
        <color auto="1"/>
      </left>
      <right style="hair">
        <color auto="1"/>
      </right>
      <top style="double">
        <color rgb="FF004586"/>
      </top>
      <bottom style="double">
        <color rgb="FF004586"/>
      </bottom>
      <diagonal/>
    </border>
    <border>
      <left style="thin">
        <color auto="1"/>
      </left>
      <right style="thin">
        <color rgb="FF004586"/>
      </right>
      <top style="double">
        <color rgb="FF004586"/>
      </top>
      <bottom style="double">
        <color rgb="FF004586"/>
      </bottom>
      <diagonal/>
    </border>
    <border>
      <left style="double">
        <color rgb="FF004586"/>
      </left>
      <right/>
      <top/>
      <bottom style="double">
        <color rgb="FF004586"/>
      </bottom>
      <diagonal/>
    </border>
    <border>
      <left/>
      <right/>
      <top/>
      <bottom style="double">
        <color rgb="FF004586"/>
      </bottom>
      <diagonal/>
    </border>
  </borders>
  <cellStyleXfs count="4">
    <xf numFmtId="0" fontId="0" fillId="0" borderId="0"/>
    <xf numFmtId="166" fontId="12" fillId="0" borderId="0" applyBorder="0" applyAlignment="0" applyProtection="0"/>
    <xf numFmtId="9" fontId="12" fillId="0" borderId="0" applyBorder="0" applyAlignment="0" applyProtection="0"/>
    <xf numFmtId="0" fontId="1" fillId="3" borderId="0" applyBorder="0" applyAlignment="0" applyProtection="0"/>
  </cellStyleXfs>
  <cellXfs count="208">
    <xf numFmtId="0" fontId="0" fillId="0" borderId="0" xfId="0"/>
    <xf numFmtId="0" fontId="2" fillId="4" borderId="0" xfId="0" applyFont="1" applyFill="1" applyAlignment="1">
      <alignment vertical="center"/>
    </xf>
    <xf numFmtId="0" fontId="5" fillId="4" borderId="2" xfId="0" applyFont="1" applyFill="1" applyBorder="1" applyAlignment="1">
      <alignment vertical="center"/>
    </xf>
    <xf numFmtId="0" fontId="2" fillId="4" borderId="3" xfId="0" applyFont="1" applyFill="1" applyBorder="1" applyAlignment="1">
      <alignment vertical="center"/>
    </xf>
    <xf numFmtId="0" fontId="5" fillId="4" borderId="0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5" fillId="4" borderId="6" xfId="0" applyFont="1" applyFill="1" applyBorder="1" applyAlignment="1">
      <alignment vertical="center"/>
    </xf>
    <xf numFmtId="0" fontId="2" fillId="4" borderId="7" xfId="0" applyFont="1" applyFill="1" applyBorder="1" applyAlignment="1">
      <alignment vertical="center"/>
    </xf>
    <xf numFmtId="0" fontId="2" fillId="4" borderId="5" xfId="0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3" fillId="4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8" fontId="3" fillId="0" borderId="0" xfId="0" applyNumberFormat="1" applyFont="1" applyAlignment="1">
      <alignment vertical="center"/>
    </xf>
    <xf numFmtId="0" fontId="3" fillId="2" borderId="12" xfId="0" applyFont="1" applyFill="1" applyBorder="1" applyAlignment="1">
      <alignment vertical="center"/>
    </xf>
    <xf numFmtId="0" fontId="6" fillId="2" borderId="22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vertical="center"/>
    </xf>
    <xf numFmtId="0" fontId="7" fillId="5" borderId="8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165" fontId="4" fillId="5" borderId="8" xfId="0" applyNumberFormat="1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vertical="center"/>
    </xf>
    <xf numFmtId="164" fontId="4" fillId="0" borderId="8" xfId="0" applyNumberFormat="1" applyFont="1" applyBorder="1" applyAlignment="1">
      <alignment horizontal="center" vertical="center"/>
    </xf>
    <xf numFmtId="164" fontId="3" fillId="2" borderId="8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0" fontId="4" fillId="0" borderId="13" xfId="0" applyNumberFormat="1" applyFont="1" applyBorder="1" applyAlignment="1">
      <alignment horizontal="center" vertical="center"/>
    </xf>
    <xf numFmtId="0" fontId="2" fillId="4" borderId="24" xfId="0" applyFont="1" applyFill="1" applyBorder="1" applyAlignment="1">
      <alignment horizontal="right" vertical="center"/>
    </xf>
    <xf numFmtId="10" fontId="4" fillId="0" borderId="19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0" fontId="3" fillId="2" borderId="19" xfId="0" applyFont="1" applyFill="1" applyBorder="1" applyAlignment="1">
      <alignment vertical="center"/>
    </xf>
    <xf numFmtId="164" fontId="7" fillId="2" borderId="8" xfId="0" applyNumberFormat="1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vertical="center"/>
    </xf>
    <xf numFmtId="0" fontId="4" fillId="4" borderId="19" xfId="0" applyFont="1" applyFill="1" applyBorder="1" applyAlignment="1">
      <alignment vertical="center"/>
    </xf>
    <xf numFmtId="0" fontId="3" fillId="2" borderId="20" xfId="0" applyFont="1" applyFill="1" applyBorder="1" applyAlignment="1">
      <alignment horizontal="center" vertical="center" wrapText="1"/>
    </xf>
    <xf numFmtId="166" fontId="2" fillId="0" borderId="20" xfId="0" applyNumberFormat="1" applyFont="1" applyBorder="1" applyAlignment="1">
      <alignment horizontal="center" vertical="center"/>
    </xf>
    <xf numFmtId="0" fontId="2" fillId="4" borderId="29" xfId="0" applyFont="1" applyFill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10" fontId="2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4" borderId="19" xfId="0" applyFont="1" applyFill="1" applyBorder="1" applyAlignment="1">
      <alignment horizontal="center" vertical="center"/>
    </xf>
    <xf numFmtId="10" fontId="4" fillId="5" borderId="9" xfId="0" applyNumberFormat="1" applyFont="1" applyFill="1" applyBorder="1" applyAlignment="1">
      <alignment horizontal="center" vertical="center"/>
    </xf>
    <xf numFmtId="164" fontId="3" fillId="2" borderId="8" xfId="0" applyNumberFormat="1" applyFont="1" applyFill="1" applyBorder="1" applyAlignment="1">
      <alignment horizontal="center" vertical="center" wrapText="1"/>
    </xf>
    <xf numFmtId="166" fontId="3" fillId="2" borderId="20" xfId="0" applyNumberFormat="1" applyFont="1" applyFill="1" applyBorder="1" applyAlignment="1">
      <alignment horizontal="center" vertical="center"/>
    </xf>
    <xf numFmtId="0" fontId="7" fillId="5" borderId="18" xfId="0" applyFont="1" applyFill="1" applyBorder="1" applyAlignment="1">
      <alignment horizontal="center" vertical="center"/>
    </xf>
    <xf numFmtId="10" fontId="3" fillId="2" borderId="8" xfId="0" applyNumberFormat="1" applyFont="1" applyFill="1" applyBorder="1" applyAlignment="1">
      <alignment horizontal="center" vertical="center"/>
    </xf>
    <xf numFmtId="168" fontId="2" fillId="0" borderId="0" xfId="0" applyNumberFormat="1" applyFont="1" applyAlignment="1">
      <alignment vertical="center"/>
    </xf>
    <xf numFmtId="4" fontId="2" fillId="0" borderId="8" xfId="0" applyNumberFormat="1" applyFont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0" fontId="12" fillId="0" borderId="0" xfId="2" applyNumberFormat="1" applyAlignment="1">
      <alignment vertical="center"/>
    </xf>
    <xf numFmtId="169" fontId="12" fillId="0" borderId="0" xfId="2" applyNumberFormat="1" applyAlignment="1">
      <alignment vertical="center"/>
    </xf>
    <xf numFmtId="170" fontId="3" fillId="0" borderId="0" xfId="0" applyNumberFormat="1" applyFont="1" applyAlignment="1">
      <alignment vertical="center"/>
    </xf>
    <xf numFmtId="0" fontId="0" fillId="0" borderId="0" xfId="0"/>
    <xf numFmtId="166" fontId="12" fillId="0" borderId="0" xfId="1" applyAlignment="1">
      <alignment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center" vertical="center" wrapText="1"/>
    </xf>
    <xf numFmtId="10" fontId="4" fillId="0" borderId="8" xfId="0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166" fontId="12" fillId="0" borderId="0" xfId="1" applyFill="1" applyAlignment="1">
      <alignment vertical="center"/>
    </xf>
    <xf numFmtId="165" fontId="4" fillId="0" borderId="25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vertical="center"/>
    </xf>
    <xf numFmtId="0" fontId="4" fillId="5" borderId="8" xfId="0" applyFont="1" applyFill="1" applyBorder="1" applyAlignment="1">
      <alignment horizontal="center" vertical="center" wrapText="1"/>
    </xf>
    <xf numFmtId="0" fontId="0" fillId="0" borderId="1" xfId="0" applyBorder="1"/>
    <xf numFmtId="0" fontId="11" fillId="7" borderId="1" xfId="0" applyFont="1" applyFill="1" applyBorder="1"/>
    <xf numFmtId="0" fontId="0" fillId="0" borderId="1" xfId="0" applyBorder="1" applyAlignment="1">
      <alignment wrapText="1"/>
    </xf>
    <xf numFmtId="4" fontId="0" fillId="0" borderId="0" xfId="0" applyNumberFormat="1"/>
    <xf numFmtId="166" fontId="12" fillId="0" borderId="8" xfId="1" applyBorder="1" applyAlignment="1">
      <alignment horizontal="center" vertical="center"/>
    </xf>
    <xf numFmtId="9" fontId="12" fillId="0" borderId="8" xfId="2" applyBorder="1" applyAlignment="1">
      <alignment horizontal="center" vertical="center"/>
    </xf>
    <xf numFmtId="166" fontId="12" fillId="0" borderId="0" xfId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0" fontId="12" fillId="0" borderId="9" xfId="2" applyNumberFormat="1" applyBorder="1" applyAlignment="1">
      <alignment horizontal="center" vertical="center"/>
    </xf>
    <xf numFmtId="172" fontId="12" fillId="0" borderId="9" xfId="2" applyNumberFormat="1" applyBorder="1" applyAlignment="1">
      <alignment horizontal="center" vertical="center"/>
    </xf>
    <xf numFmtId="10" fontId="12" fillId="0" borderId="8" xfId="2" applyNumberFormat="1" applyBorder="1" applyAlignment="1">
      <alignment horizontal="center" vertical="center"/>
    </xf>
    <xf numFmtId="169" fontId="12" fillId="0" borderId="8" xfId="2" applyNumberFormat="1" applyBorder="1" applyAlignment="1">
      <alignment horizontal="center" vertical="center"/>
    </xf>
    <xf numFmtId="166" fontId="12" fillId="0" borderId="1" xfId="1" applyBorder="1" applyAlignment="1">
      <alignment vertical="center"/>
    </xf>
    <xf numFmtId="10" fontId="2" fillId="2" borderId="19" xfId="0" applyNumberFormat="1" applyFont="1" applyFill="1" applyBorder="1" applyAlignment="1">
      <alignment horizontal="center" vertical="center"/>
    </xf>
    <xf numFmtId="10" fontId="2" fillId="0" borderId="19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0" fontId="12" fillId="8" borderId="8" xfId="2" applyNumberForma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3" fillId="9" borderId="1" xfId="0" applyFont="1" applyFill="1" applyBorder="1" applyAlignment="1">
      <alignment horizontal="center"/>
    </xf>
    <xf numFmtId="0" fontId="13" fillId="9" borderId="1" xfId="0" applyFont="1" applyFill="1" applyBorder="1"/>
    <xf numFmtId="166" fontId="13" fillId="9" borderId="1" xfId="1" applyFont="1" applyFill="1" applyBorder="1"/>
    <xf numFmtId="166" fontId="13" fillId="9" borderId="1" xfId="1" applyFont="1" applyFill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1" fontId="15" fillId="5" borderId="8" xfId="0" applyNumberFormat="1" applyFont="1" applyFill="1" applyBorder="1" applyAlignment="1">
      <alignment horizontal="center" vertical="center"/>
    </xf>
    <xf numFmtId="166" fontId="0" fillId="0" borderId="0" xfId="0" applyNumberFormat="1"/>
    <xf numFmtId="0" fontId="11" fillId="0" borderId="0" xfId="0" applyFont="1" applyAlignment="1"/>
    <xf numFmtId="165" fontId="4" fillId="8" borderId="25" xfId="0" applyNumberFormat="1" applyFont="1" applyFill="1" applyBorder="1" applyAlignment="1">
      <alignment horizontal="center" vertical="center"/>
    </xf>
    <xf numFmtId="10" fontId="3" fillId="2" borderId="19" xfId="0" applyNumberFormat="1" applyFont="1" applyFill="1" applyBorder="1" applyAlignment="1">
      <alignment vertical="center"/>
    </xf>
    <xf numFmtId="10" fontId="12" fillId="8" borderId="9" xfId="2" applyNumberFormat="1" applyFill="1" applyBorder="1" applyAlignment="1">
      <alignment horizontal="center" vertical="center"/>
    </xf>
    <xf numFmtId="172" fontId="12" fillId="8" borderId="9" xfId="2" applyNumberFormat="1" applyFill="1" applyBorder="1" applyAlignment="1">
      <alignment horizontal="center" vertical="center"/>
    </xf>
    <xf numFmtId="167" fontId="3" fillId="0" borderId="12" xfId="0" applyNumberFormat="1" applyFont="1" applyBorder="1" applyAlignment="1">
      <alignment horizontal="center" vertical="center"/>
    </xf>
    <xf numFmtId="1" fontId="16" fillId="5" borderId="8" xfId="0" applyNumberFormat="1" applyFont="1" applyFill="1" applyBorder="1" applyAlignment="1">
      <alignment horizontal="center" vertical="center"/>
    </xf>
    <xf numFmtId="164" fontId="7" fillId="5" borderId="8" xfId="0" applyNumberFormat="1" applyFont="1" applyFill="1" applyBorder="1" applyAlignment="1">
      <alignment horizontal="center" vertical="center"/>
    </xf>
    <xf numFmtId="166" fontId="0" fillId="0" borderId="1" xfId="1" quotePrefix="1" applyFont="1" applyBorder="1" applyAlignment="1">
      <alignment vertical="center"/>
    </xf>
    <xf numFmtId="167" fontId="2" fillId="0" borderId="12" xfId="0" applyNumberFormat="1" applyFont="1" applyBorder="1" applyAlignment="1">
      <alignment horizontal="center" vertical="center"/>
    </xf>
    <xf numFmtId="10" fontId="12" fillId="0" borderId="24" xfId="2" applyNumberFormat="1" applyBorder="1" applyAlignment="1">
      <alignment horizontal="center" vertical="center"/>
    </xf>
    <xf numFmtId="10" fontId="2" fillId="5" borderId="24" xfId="0" applyNumberFormat="1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vertical="center"/>
    </xf>
    <xf numFmtId="49" fontId="2" fillId="0" borderId="12" xfId="0" applyNumberFormat="1" applyFont="1" applyFill="1" applyBorder="1" applyAlignment="1">
      <alignment vertical="center"/>
    </xf>
    <xf numFmtId="49" fontId="2" fillId="0" borderId="20" xfId="0" applyNumberFormat="1" applyFont="1" applyFill="1" applyBorder="1" applyAlignment="1">
      <alignment vertical="center"/>
    </xf>
    <xf numFmtId="14" fontId="2" fillId="0" borderId="13" xfId="0" applyNumberFormat="1" applyFont="1" applyFill="1" applyBorder="1" applyAlignment="1">
      <alignment horizontal="center" vertical="center"/>
    </xf>
    <xf numFmtId="14" fontId="2" fillId="0" borderId="19" xfId="0" applyNumberFormat="1" applyFont="1" applyFill="1" applyBorder="1" applyAlignment="1">
      <alignment horizontal="center" vertical="center"/>
    </xf>
    <xf numFmtId="14" fontId="2" fillId="0" borderId="21" xfId="0" applyNumberFormat="1" applyFont="1" applyFill="1" applyBorder="1" applyAlignment="1">
      <alignment horizontal="center" vertical="center"/>
    </xf>
    <xf numFmtId="20" fontId="2" fillId="0" borderId="12" xfId="0" applyNumberFormat="1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4" borderId="22" xfId="0" applyFont="1" applyFill="1" applyBorder="1" applyAlignment="1">
      <alignment horizontal="left" vertical="center"/>
    </xf>
    <xf numFmtId="0" fontId="2" fillId="4" borderId="24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justify" vertical="top" wrapText="1"/>
    </xf>
    <xf numFmtId="0" fontId="3" fillId="0" borderId="2" xfId="0" applyFont="1" applyFill="1" applyBorder="1" applyAlignment="1">
      <alignment horizontal="justify" vertical="top" wrapText="1"/>
    </xf>
    <xf numFmtId="0" fontId="3" fillId="0" borderId="3" xfId="0" applyFont="1" applyFill="1" applyBorder="1" applyAlignment="1">
      <alignment horizontal="justify" vertical="top" wrapText="1"/>
    </xf>
    <xf numFmtId="0" fontId="3" fillId="0" borderId="5" xfId="0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vertical="top" wrapText="1"/>
    </xf>
    <xf numFmtId="0" fontId="3" fillId="0" borderId="4" xfId="0" applyFont="1" applyFill="1" applyBorder="1" applyAlignment="1">
      <alignment horizontal="justify" vertical="top" wrapText="1"/>
    </xf>
    <xf numFmtId="0" fontId="3" fillId="0" borderId="28" xfId="0" applyFont="1" applyFill="1" applyBorder="1" applyAlignment="1">
      <alignment horizontal="justify" vertical="top" wrapText="1"/>
    </xf>
    <xf numFmtId="0" fontId="3" fillId="0" borderId="29" xfId="0" applyFont="1" applyFill="1" applyBorder="1" applyAlignment="1">
      <alignment horizontal="justify" vertical="top" wrapText="1"/>
    </xf>
    <xf numFmtId="0" fontId="3" fillId="0" borderId="16" xfId="0" applyFont="1" applyFill="1" applyBorder="1" applyAlignment="1">
      <alignment horizontal="justify" vertical="top" wrapText="1"/>
    </xf>
    <xf numFmtId="0" fontId="0" fillId="0" borderId="5" xfId="0" applyBorder="1" applyAlignment="1">
      <alignment horizontal="justify" vertical="center" wrapText="1"/>
    </xf>
    <xf numFmtId="0" fontId="0" fillId="0" borderId="0" xfId="0" applyBorder="1" applyAlignment="1">
      <alignment horizontal="justify" vertical="center" wrapText="1"/>
    </xf>
    <xf numFmtId="0" fontId="0" fillId="0" borderId="4" xfId="0" applyBorder="1" applyAlignment="1">
      <alignment horizontal="justify" vertical="center" wrapText="1"/>
    </xf>
    <xf numFmtId="0" fontId="3" fillId="2" borderId="1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vertical="center"/>
    </xf>
    <xf numFmtId="0" fontId="2" fillId="4" borderId="8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left" vertical="center"/>
    </xf>
    <xf numFmtId="0" fontId="7" fillId="5" borderId="1" xfId="0" applyFont="1" applyFill="1" applyBorder="1" applyAlignment="1">
      <alignment horizontal="right" vertical="center"/>
    </xf>
    <xf numFmtId="0" fontId="2" fillId="0" borderId="9" xfId="0" applyFont="1" applyFill="1" applyBorder="1" applyAlignment="1">
      <alignment horizontal="justify" vertical="top" wrapText="1"/>
    </xf>
    <xf numFmtId="0" fontId="2" fillId="0" borderId="19" xfId="0" applyFont="1" applyFill="1" applyBorder="1" applyAlignment="1">
      <alignment horizontal="justify" vertical="top"/>
    </xf>
    <xf numFmtId="0" fontId="2" fillId="0" borderId="10" xfId="0" applyFont="1" applyFill="1" applyBorder="1" applyAlignment="1">
      <alignment horizontal="justify" vertical="top"/>
    </xf>
    <xf numFmtId="0" fontId="2" fillId="0" borderId="9" xfId="0" applyFont="1" applyFill="1" applyBorder="1" applyAlignment="1">
      <alignment horizontal="justify" vertical="top"/>
    </xf>
    <xf numFmtId="0" fontId="2" fillId="4" borderId="27" xfId="0" applyFont="1" applyFill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3" fillId="2" borderId="26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justify" vertical="top" wrapText="1"/>
    </xf>
    <xf numFmtId="0" fontId="2" fillId="0" borderId="2" xfId="0" applyFont="1" applyBorder="1" applyAlignment="1">
      <alignment horizontal="justify" vertical="top" wrapText="1"/>
    </xf>
    <xf numFmtId="0" fontId="2" fillId="0" borderId="3" xfId="0" applyFont="1" applyBorder="1" applyAlignment="1">
      <alignment horizontal="justify" vertical="top" wrapText="1"/>
    </xf>
    <xf numFmtId="0" fontId="2" fillId="0" borderId="28" xfId="0" applyFont="1" applyBorder="1" applyAlignment="1">
      <alignment horizontal="justify" vertical="top" wrapText="1"/>
    </xf>
    <xf numFmtId="0" fontId="2" fillId="0" borderId="29" xfId="0" applyFont="1" applyBorder="1" applyAlignment="1">
      <alignment horizontal="justify" vertical="top" wrapText="1"/>
    </xf>
    <xf numFmtId="0" fontId="2" fillId="0" borderId="16" xfId="0" applyFont="1" applyBorder="1" applyAlignment="1">
      <alignment horizontal="justify" vertical="top" wrapText="1"/>
    </xf>
    <xf numFmtId="0" fontId="2" fillId="0" borderId="8" xfId="0" applyFont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4" borderId="23" xfId="0" applyFont="1" applyFill="1" applyBorder="1" applyAlignment="1">
      <alignment horizontal="left" vertical="center"/>
    </xf>
    <xf numFmtId="171" fontId="2" fillId="5" borderId="24" xfId="0" applyNumberFormat="1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justify" vertical="top" wrapText="1"/>
    </xf>
    <xf numFmtId="0" fontId="2" fillId="4" borderId="2" xfId="0" applyFont="1" applyFill="1" applyBorder="1" applyAlignment="1">
      <alignment horizontal="justify" vertical="top" wrapText="1"/>
    </xf>
    <xf numFmtId="0" fontId="2" fillId="4" borderId="3" xfId="0" applyFont="1" applyFill="1" applyBorder="1" applyAlignment="1">
      <alignment horizontal="justify" vertical="top" wrapText="1"/>
    </xf>
    <xf numFmtId="0" fontId="2" fillId="4" borderId="5" xfId="0" applyFont="1" applyFill="1" applyBorder="1" applyAlignment="1">
      <alignment horizontal="justify" vertical="top" wrapText="1"/>
    </xf>
    <xf numFmtId="0" fontId="2" fillId="4" borderId="0" xfId="0" applyFont="1" applyFill="1" applyBorder="1" applyAlignment="1">
      <alignment horizontal="justify" vertical="top" wrapText="1"/>
    </xf>
    <xf numFmtId="0" fontId="2" fillId="4" borderId="4" xfId="0" applyFont="1" applyFill="1" applyBorder="1" applyAlignment="1">
      <alignment horizontal="justify" vertical="top" wrapText="1"/>
    </xf>
    <xf numFmtId="0" fontId="2" fillId="4" borderId="28" xfId="0" applyFont="1" applyFill="1" applyBorder="1" applyAlignment="1">
      <alignment horizontal="justify" vertical="top" wrapText="1"/>
    </xf>
    <xf numFmtId="0" fontId="2" fillId="4" borderId="29" xfId="0" applyFont="1" applyFill="1" applyBorder="1" applyAlignment="1">
      <alignment horizontal="justify" vertical="top" wrapText="1"/>
    </xf>
    <xf numFmtId="0" fontId="2" fillId="4" borderId="16" xfId="0" applyFont="1" applyFill="1" applyBorder="1" applyAlignment="1">
      <alignment horizontal="justify" vertical="top" wrapText="1"/>
    </xf>
    <xf numFmtId="0" fontId="3" fillId="0" borderId="5" xfId="0" applyFont="1" applyBorder="1" applyAlignment="1">
      <alignment horizontal="center" vertical="center"/>
    </xf>
    <xf numFmtId="0" fontId="3" fillId="0" borderId="17" xfId="0" applyFont="1" applyBorder="1" applyAlignment="1">
      <alignment horizontal="justify" vertical="top" wrapText="1"/>
    </xf>
    <xf numFmtId="0" fontId="3" fillId="0" borderId="2" xfId="0" applyFont="1" applyBorder="1" applyAlignment="1">
      <alignment horizontal="justify" vertical="top"/>
    </xf>
    <xf numFmtId="0" fontId="3" fillId="0" borderId="3" xfId="0" applyFont="1" applyBorder="1" applyAlignment="1">
      <alignment horizontal="justify" vertical="top"/>
    </xf>
    <xf numFmtId="0" fontId="3" fillId="0" borderId="28" xfId="0" applyFont="1" applyBorder="1" applyAlignment="1">
      <alignment horizontal="justify" vertical="top"/>
    </xf>
    <xf numFmtId="0" fontId="3" fillId="0" borderId="29" xfId="0" applyFont="1" applyBorder="1" applyAlignment="1">
      <alignment horizontal="justify" vertical="top"/>
    </xf>
    <xf numFmtId="0" fontId="3" fillId="0" borderId="16" xfId="0" applyFont="1" applyBorder="1" applyAlignment="1">
      <alignment horizontal="justify" vertical="top"/>
    </xf>
    <xf numFmtId="0" fontId="2" fillId="0" borderId="8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justify" vertical="top"/>
    </xf>
    <xf numFmtId="0" fontId="3" fillId="0" borderId="0" xfId="0" applyFont="1" applyBorder="1" applyAlignment="1">
      <alignment horizontal="justify" vertical="top"/>
    </xf>
    <xf numFmtId="0" fontId="3" fillId="0" borderId="4" xfId="0" applyFont="1" applyBorder="1" applyAlignment="1">
      <alignment horizontal="justify" vertical="top"/>
    </xf>
    <xf numFmtId="0" fontId="2" fillId="0" borderId="8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left" vertical="center"/>
    </xf>
    <xf numFmtId="0" fontId="3" fillId="2" borderId="19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2" fillId="4" borderId="9" xfId="0" applyFont="1" applyFill="1" applyBorder="1" applyAlignment="1">
      <alignment horizontal="left" vertical="center"/>
    </xf>
    <xf numFmtId="0" fontId="2" fillId="4" borderId="19" xfId="0" applyFont="1" applyFill="1" applyBorder="1" applyAlignment="1">
      <alignment horizontal="left" vertical="center"/>
    </xf>
    <xf numFmtId="0" fontId="2" fillId="4" borderId="10" xfId="0" applyFont="1" applyFill="1" applyBorder="1" applyAlignment="1">
      <alignment horizontal="left" vertical="center"/>
    </xf>
    <xf numFmtId="0" fontId="2" fillId="4" borderId="8" xfId="0" applyFont="1" applyFill="1" applyBorder="1" applyAlignment="1">
      <alignment horizontal="left" vertical="center"/>
    </xf>
    <xf numFmtId="10" fontId="7" fillId="5" borderId="15" xfId="0" applyNumberFormat="1" applyFont="1" applyFill="1" applyBorder="1" applyAlignment="1">
      <alignment horizontal="center" vertical="center"/>
    </xf>
    <xf numFmtId="10" fontId="7" fillId="5" borderId="11" xfId="0" applyNumberFormat="1" applyFont="1" applyFill="1" applyBorder="1" applyAlignment="1">
      <alignment horizontal="center" vertical="center"/>
    </xf>
    <xf numFmtId="10" fontId="7" fillId="5" borderId="18" xfId="0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28" xfId="0" applyFont="1" applyBorder="1" applyAlignment="1">
      <alignment horizontal="left" vertical="top" wrapText="1"/>
    </xf>
    <xf numFmtId="0" fontId="3" fillId="0" borderId="29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center" vertical="center"/>
    </xf>
    <xf numFmtId="166" fontId="2" fillId="0" borderId="12" xfId="0" applyNumberFormat="1" applyFont="1" applyBorder="1" applyAlignment="1">
      <alignment horizontal="center" vertical="center"/>
    </xf>
    <xf numFmtId="167" fontId="2" fillId="0" borderId="12" xfId="0" applyNumberFormat="1" applyFont="1" applyBorder="1" applyAlignment="1">
      <alignment horizontal="center" vertical="center"/>
    </xf>
    <xf numFmtId="173" fontId="2" fillId="0" borderId="12" xfId="0" applyNumberFormat="1" applyFont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</cellXfs>
  <cellStyles count="4">
    <cellStyle name="Moeda" xfId="1" builtinId="4"/>
    <cellStyle name="Normal" xfId="0" builtinId="0"/>
    <cellStyle name="Porcentagem" xfId="2" builtinId="5"/>
    <cellStyle name="Texto Explicativo" xfId="3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66FFFF"/>
      <rgbColor rgb="FF800000"/>
      <rgbColor rgb="FF008000"/>
      <rgbColor rgb="FF000080"/>
      <rgbColor rgb="FF808000"/>
      <rgbColor rgb="FF800080"/>
      <rgbColor rgb="FF0084D1"/>
      <rgbColor rgb="FFC0C0C0"/>
      <rgbColor rgb="FF808080"/>
      <rgbColor rgb="FF83CA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4586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66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workbookViewId="0">
      <selection activeCell="F6" sqref="F6"/>
    </sheetView>
  </sheetViews>
  <sheetFormatPr defaultRowHeight="12.75" x14ac:dyDescent="0.2"/>
  <cols>
    <col min="1" max="1" width="9.140625" style="51"/>
    <col min="2" max="2" width="17.42578125" bestFit="1" customWidth="1"/>
    <col min="3" max="3" width="44.140625" bestFit="1" customWidth="1"/>
    <col min="4" max="4" width="30.42578125" bestFit="1" customWidth="1"/>
    <col min="5" max="5" width="28.85546875" bestFit="1" customWidth="1"/>
    <col min="6" max="6" width="28" customWidth="1"/>
  </cols>
  <sheetData>
    <row r="1" spans="1:9" s="51" customFormat="1" x14ac:dyDescent="0.2">
      <c r="A1" s="107" t="s">
        <v>104</v>
      </c>
      <c r="B1" s="107"/>
      <c r="C1" s="107"/>
      <c r="D1" s="107"/>
      <c r="E1" s="107"/>
      <c r="F1" s="107"/>
    </row>
    <row r="2" spans="1:9" x14ac:dyDescent="0.2">
      <c r="A2" s="69" t="s">
        <v>103</v>
      </c>
      <c r="B2" s="69" t="s">
        <v>99</v>
      </c>
      <c r="C2" s="69" t="s">
        <v>106</v>
      </c>
      <c r="D2" s="69" t="s">
        <v>105</v>
      </c>
      <c r="E2" s="69" t="s">
        <v>100</v>
      </c>
      <c r="F2" s="69" t="s">
        <v>101</v>
      </c>
    </row>
    <row r="3" spans="1:9" x14ac:dyDescent="0.2">
      <c r="A3" s="92">
        <v>1</v>
      </c>
      <c r="B3" s="68" t="s">
        <v>116</v>
      </c>
      <c r="C3" s="103">
        <f>'Auxiliar de Arquivo'!L115</f>
        <v>4292.9544196682446</v>
      </c>
      <c r="D3" s="85">
        <v>10</v>
      </c>
      <c r="E3" s="82">
        <f>ROUND(D3*C3,2)</f>
        <v>42929.54</v>
      </c>
      <c r="F3" s="82">
        <f>E3*12</f>
        <v>515154.48</v>
      </c>
    </row>
    <row r="4" spans="1:9" x14ac:dyDescent="0.2">
      <c r="A4" s="92">
        <v>2</v>
      </c>
      <c r="B4" s="68" t="s">
        <v>121</v>
      </c>
      <c r="C4" s="82">
        <f>Arquivista!I119</f>
        <v>12428.619375934199</v>
      </c>
      <c r="D4" s="85">
        <v>1</v>
      </c>
      <c r="E4" s="82">
        <f t="shared" ref="E4:E5" si="0">ROUND(D4*C4,2)</f>
        <v>12428.62</v>
      </c>
      <c r="F4" s="82">
        <f t="shared" ref="F4:F5" si="1">E4*12</f>
        <v>149143.44</v>
      </c>
    </row>
    <row r="5" spans="1:9" ht="25.5" x14ac:dyDescent="0.2">
      <c r="A5" s="92">
        <v>3</v>
      </c>
      <c r="B5" s="70" t="s">
        <v>122</v>
      </c>
      <c r="C5" s="82">
        <f>'Assistente de Direção Superior'!L115</f>
        <v>15896.090250945465</v>
      </c>
      <c r="D5" s="85">
        <v>2</v>
      </c>
      <c r="E5" s="82">
        <f t="shared" si="0"/>
        <v>31792.18</v>
      </c>
      <c r="F5" s="82">
        <f t="shared" si="1"/>
        <v>381506.16000000003</v>
      </c>
    </row>
    <row r="6" spans="1:9" ht="15.75" x14ac:dyDescent="0.25">
      <c r="A6" s="88"/>
      <c r="B6" s="89" t="s">
        <v>102</v>
      </c>
      <c r="C6" s="90"/>
      <c r="D6" s="88">
        <f>SUM(D3:D5)</f>
        <v>13</v>
      </c>
      <c r="E6" s="91">
        <f>SUM(E3:E5)</f>
        <v>87150.34</v>
      </c>
      <c r="F6" s="91">
        <f>SUM(F3:F5)</f>
        <v>1045804.08</v>
      </c>
      <c r="I6" s="94"/>
    </row>
    <row r="9" spans="1:9" x14ac:dyDescent="0.2">
      <c r="E9" s="95"/>
      <c r="F9" s="95"/>
    </row>
    <row r="11" spans="1:9" x14ac:dyDescent="0.2">
      <c r="F11" s="71"/>
    </row>
    <row r="12" spans="1:9" x14ac:dyDescent="0.2">
      <c r="F12" s="71"/>
    </row>
    <row r="16" spans="1:9" x14ac:dyDescent="0.2">
      <c r="D16" s="87"/>
    </row>
    <row r="17" spans="4:4" x14ac:dyDescent="0.2">
      <c r="D17" s="87"/>
    </row>
  </sheetData>
  <mergeCells count="1">
    <mergeCell ref="A1:F1"/>
  </mergeCells>
  <pageMargins left="0.511811024" right="0.511811024" top="0.78740157499999996" bottom="0.78740157499999996" header="0.31496062000000002" footer="0.31496062000000002"/>
  <pageSetup paperSize="9" scale="8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IW1048537"/>
  <sheetViews>
    <sheetView topLeftCell="A41" workbookViewId="0">
      <selection activeCell="L51" sqref="L51"/>
    </sheetView>
  </sheetViews>
  <sheetFormatPr defaultColWidth="9.140625" defaultRowHeight="15.75" x14ac:dyDescent="0.2"/>
  <cols>
    <col min="1" max="11" width="12.42578125" style="13" customWidth="1"/>
    <col min="12" max="12" width="24.5703125" style="13" customWidth="1"/>
    <col min="13" max="13" width="12.42578125" style="13" customWidth="1"/>
    <col min="14" max="14" width="17.5703125" style="13" customWidth="1"/>
    <col min="15" max="15" width="17.42578125" style="13" customWidth="1"/>
    <col min="16" max="16" width="23.42578125" style="13" customWidth="1"/>
    <col min="17" max="257" width="12.42578125" style="13" customWidth="1"/>
    <col min="258" max="1025" width="12.42578125" style="51" customWidth="1"/>
    <col min="1026" max="16384" width="9.140625" style="51"/>
  </cols>
  <sheetData>
    <row r="1" spans="1:12" ht="21.75" customHeight="1" thickTop="1" thickBot="1" x14ac:dyDescent="0.25">
      <c r="A1" s="1"/>
      <c r="B1" s="108" t="s">
        <v>22</v>
      </c>
      <c r="C1" s="108"/>
      <c r="D1" s="108"/>
      <c r="E1" s="108"/>
      <c r="F1" s="108"/>
      <c r="G1" s="108"/>
      <c r="H1" s="108"/>
      <c r="I1" s="108"/>
      <c r="J1" s="109"/>
      <c r="K1" s="2"/>
      <c r="L1" s="3"/>
    </row>
    <row r="2" spans="1:12" ht="21.75" customHeight="1" thickTop="1" thickBot="1" x14ac:dyDescent="0.25">
      <c r="A2" s="1"/>
      <c r="B2" s="110" t="s">
        <v>0</v>
      </c>
      <c r="C2" s="110"/>
      <c r="D2" s="110"/>
      <c r="E2" s="111"/>
      <c r="F2" s="111"/>
      <c r="G2" s="111"/>
      <c r="H2" s="111"/>
      <c r="I2" s="111"/>
      <c r="J2" s="112"/>
      <c r="K2" s="4"/>
      <c r="L2" s="5"/>
    </row>
    <row r="3" spans="1:12" ht="21.75" customHeight="1" thickTop="1" thickBot="1" x14ac:dyDescent="0.25">
      <c r="A3" s="1"/>
      <c r="B3" s="110" t="s">
        <v>1</v>
      </c>
      <c r="C3" s="110"/>
      <c r="D3" s="110"/>
      <c r="E3" s="111"/>
      <c r="F3" s="111"/>
      <c r="G3" s="111"/>
      <c r="H3" s="111"/>
      <c r="I3" s="111"/>
      <c r="J3" s="112"/>
      <c r="K3" s="4"/>
      <c r="L3" s="5"/>
    </row>
    <row r="4" spans="1:12" ht="21.75" customHeight="1" thickTop="1" thickBot="1" x14ac:dyDescent="0.25">
      <c r="A4" s="1"/>
      <c r="B4" s="110" t="s">
        <v>2</v>
      </c>
      <c r="C4" s="110"/>
      <c r="D4" s="110"/>
      <c r="E4" s="113"/>
      <c r="F4" s="114"/>
      <c r="G4" s="115"/>
      <c r="H4" s="15" t="s">
        <v>3</v>
      </c>
      <c r="I4" s="116"/>
      <c r="J4" s="117"/>
      <c r="K4" s="4"/>
      <c r="L4" s="5"/>
    </row>
    <row r="5" spans="1:12" ht="21.75" customHeight="1" thickTop="1" thickBot="1" x14ac:dyDescent="0.25">
      <c r="A5" s="1"/>
      <c r="B5" s="134" t="s">
        <v>23</v>
      </c>
      <c r="C5" s="134"/>
      <c r="D5" s="134"/>
      <c r="E5" s="135" t="s">
        <v>116</v>
      </c>
      <c r="F5" s="135"/>
      <c r="G5" s="135"/>
      <c r="H5" s="135"/>
      <c r="I5" s="135"/>
      <c r="J5" s="135"/>
      <c r="K5" s="6"/>
      <c r="L5" s="7"/>
    </row>
    <row r="6" spans="1:12" ht="21.75" customHeight="1" thickTop="1" thickBot="1" x14ac:dyDescent="0.25">
      <c r="A6" s="1"/>
      <c r="B6" s="8"/>
      <c r="C6" s="9"/>
      <c r="D6" s="9"/>
      <c r="E6" s="9"/>
      <c r="F6" s="9"/>
      <c r="G6" s="9"/>
      <c r="H6" s="9"/>
      <c r="I6" s="9"/>
      <c r="J6" s="9"/>
      <c r="K6" s="9"/>
      <c r="L6" s="5"/>
    </row>
    <row r="7" spans="1:12" ht="21.75" customHeight="1" thickTop="1" thickBot="1" x14ac:dyDescent="0.25">
      <c r="A7" s="1"/>
      <c r="B7" s="16" t="s">
        <v>24</v>
      </c>
      <c r="C7" s="136" t="s">
        <v>4</v>
      </c>
      <c r="D7" s="136"/>
      <c r="E7" s="136"/>
      <c r="F7" s="136"/>
      <c r="G7" s="137" t="s">
        <v>87</v>
      </c>
      <c r="H7" s="137"/>
      <c r="I7" s="137"/>
      <c r="J7" s="137"/>
      <c r="K7" s="137"/>
      <c r="L7" s="137"/>
    </row>
    <row r="8" spans="1:12" ht="21.75" customHeight="1" thickTop="1" thickBot="1" x14ac:dyDescent="0.25">
      <c r="A8" s="1"/>
      <c r="B8" s="16" t="s">
        <v>24</v>
      </c>
      <c r="C8" s="35" t="s">
        <v>5</v>
      </c>
      <c r="D8" s="35"/>
      <c r="E8" s="35"/>
      <c r="F8" s="35"/>
      <c r="G8" s="35"/>
      <c r="H8" s="35"/>
      <c r="I8" s="35"/>
      <c r="J8" s="35"/>
      <c r="K8" s="35"/>
      <c r="L8" s="43">
        <v>12</v>
      </c>
    </row>
    <row r="9" spans="1:12" ht="21.75" customHeight="1" thickTop="1" thickBot="1" x14ac:dyDescent="0.25">
      <c r="A9" s="1"/>
      <c r="B9" s="16" t="s">
        <v>24</v>
      </c>
      <c r="C9" s="17" t="s">
        <v>76</v>
      </c>
      <c r="D9" s="17"/>
      <c r="E9" s="17"/>
      <c r="F9" s="17"/>
      <c r="G9" s="17"/>
      <c r="H9" s="17"/>
      <c r="I9" s="17"/>
      <c r="J9" s="17"/>
      <c r="K9" s="17"/>
      <c r="L9" s="18">
        <v>2022</v>
      </c>
    </row>
    <row r="10" spans="1:12" ht="21.75" customHeight="1" thickTop="1" thickBot="1" x14ac:dyDescent="0.25">
      <c r="A10" s="1"/>
      <c r="B10" s="16" t="s">
        <v>24</v>
      </c>
      <c r="C10" s="17" t="s">
        <v>6</v>
      </c>
      <c r="D10" s="17"/>
      <c r="E10" s="17"/>
      <c r="F10" s="17"/>
      <c r="G10" s="17"/>
      <c r="H10" s="17"/>
      <c r="I10" s="17"/>
      <c r="J10" s="17"/>
      <c r="K10" s="17"/>
      <c r="L10" s="18" t="s">
        <v>88</v>
      </c>
    </row>
    <row r="11" spans="1:12" ht="21.75" customHeight="1" thickTop="1" thickBot="1" x14ac:dyDescent="0.25">
      <c r="A11" s="1"/>
      <c r="B11" s="16" t="s">
        <v>24</v>
      </c>
      <c r="C11" s="17" t="s">
        <v>7</v>
      </c>
      <c r="D11" s="17"/>
      <c r="E11" s="17"/>
      <c r="F11" s="17"/>
      <c r="G11" s="17"/>
      <c r="H11" s="17"/>
      <c r="I11" s="17"/>
      <c r="J11" s="17"/>
      <c r="K11" s="17"/>
      <c r="L11" s="93">
        <v>10</v>
      </c>
    </row>
    <row r="12" spans="1:12" ht="21.75" customHeight="1" thickTop="1" thickBot="1" x14ac:dyDescent="0.25">
      <c r="A12" s="1"/>
      <c r="B12" s="138"/>
      <c r="C12" s="139"/>
      <c r="D12" s="139"/>
      <c r="E12" s="139"/>
      <c r="F12" s="139"/>
      <c r="G12" s="139"/>
      <c r="H12" s="139"/>
      <c r="I12" s="139"/>
      <c r="J12" s="139"/>
      <c r="K12" s="139"/>
      <c r="L12" s="140"/>
    </row>
    <row r="13" spans="1:12" ht="21.75" customHeight="1" thickTop="1" thickBot="1" x14ac:dyDescent="0.25">
      <c r="A13" s="1"/>
      <c r="B13" s="141"/>
      <c r="C13" s="139"/>
      <c r="D13" s="139"/>
      <c r="E13" s="139"/>
      <c r="F13" s="139"/>
      <c r="G13" s="139"/>
      <c r="H13" s="139"/>
      <c r="I13" s="139"/>
      <c r="J13" s="139"/>
      <c r="K13" s="139"/>
      <c r="L13" s="140"/>
    </row>
    <row r="14" spans="1:12" ht="21.75" customHeight="1" thickTop="1" thickBot="1" x14ac:dyDescent="0.25">
      <c r="A14" s="1"/>
      <c r="B14" s="141"/>
      <c r="C14" s="139"/>
      <c r="D14" s="139"/>
      <c r="E14" s="139"/>
      <c r="F14" s="139"/>
      <c r="G14" s="139"/>
      <c r="H14" s="139"/>
      <c r="I14" s="139"/>
      <c r="J14" s="139"/>
      <c r="K14" s="139"/>
      <c r="L14" s="140"/>
    </row>
    <row r="15" spans="1:12" ht="21.75" customHeight="1" thickTop="1" thickBot="1" x14ac:dyDescent="0.25">
      <c r="A15" s="1"/>
      <c r="B15" s="109" t="s">
        <v>25</v>
      </c>
      <c r="C15" s="109"/>
      <c r="D15" s="109"/>
      <c r="E15" s="109"/>
      <c r="F15" s="109"/>
      <c r="G15" s="109"/>
      <c r="H15" s="109"/>
      <c r="I15" s="109"/>
      <c r="J15" s="109"/>
      <c r="K15" s="109"/>
      <c r="L15" s="109"/>
    </row>
    <row r="16" spans="1:12" ht="21.75" customHeight="1" thickTop="1" thickBot="1" x14ac:dyDescent="0.25">
      <c r="A16" s="1"/>
      <c r="B16" s="19">
        <v>1</v>
      </c>
      <c r="C16" s="17" t="s">
        <v>8</v>
      </c>
      <c r="D16" s="17"/>
      <c r="E16" s="17"/>
      <c r="F16" s="17"/>
      <c r="G16" s="17"/>
      <c r="H16" s="17"/>
      <c r="I16" s="17"/>
      <c r="J16" s="17"/>
      <c r="K16" s="17"/>
      <c r="L16" s="102">
        <v>1608.25</v>
      </c>
    </row>
    <row r="17" spans="1:14" ht="21.75" customHeight="1" thickTop="1" thickBot="1" x14ac:dyDescent="0.25">
      <c r="A17" s="1"/>
      <c r="B17" s="19">
        <v>2</v>
      </c>
      <c r="C17" s="17" t="s">
        <v>9</v>
      </c>
      <c r="D17" s="17"/>
      <c r="E17" s="17"/>
      <c r="F17" s="17"/>
      <c r="G17" s="17"/>
      <c r="H17" s="17"/>
      <c r="I17" s="17"/>
      <c r="J17" s="17"/>
      <c r="K17" s="17"/>
      <c r="L17" s="67"/>
    </row>
    <row r="18" spans="1:14" ht="21.75" customHeight="1" thickTop="1" thickBot="1" x14ac:dyDescent="0.25">
      <c r="A18" s="1"/>
      <c r="B18" s="19">
        <v>3</v>
      </c>
      <c r="C18" s="17" t="s">
        <v>10</v>
      </c>
      <c r="D18" s="17"/>
      <c r="E18" s="17"/>
      <c r="F18" s="17"/>
      <c r="G18" s="17"/>
      <c r="H18" s="17"/>
      <c r="I18" s="17"/>
      <c r="J18" s="17"/>
      <c r="K18" s="17"/>
      <c r="L18" s="20">
        <v>44562</v>
      </c>
    </row>
    <row r="19" spans="1:14" ht="21.75" customHeight="1" thickTop="1" thickBot="1" x14ac:dyDescent="0.25">
      <c r="A19" s="1"/>
      <c r="B19" s="64">
        <v>4</v>
      </c>
      <c r="C19" s="118" t="s">
        <v>26</v>
      </c>
      <c r="D19" s="119"/>
      <c r="E19" s="119"/>
      <c r="F19" s="119"/>
      <c r="G19" s="119"/>
      <c r="H19" s="119"/>
      <c r="I19" s="119"/>
      <c r="J19" s="119"/>
      <c r="K19" s="119"/>
      <c r="L19" s="96"/>
    </row>
    <row r="20" spans="1:14" ht="21.75" customHeight="1" thickTop="1" x14ac:dyDescent="0.2">
      <c r="A20" s="1"/>
      <c r="B20" s="120"/>
      <c r="C20" s="121"/>
      <c r="D20" s="121"/>
      <c r="E20" s="121"/>
      <c r="F20" s="121"/>
      <c r="G20" s="121"/>
      <c r="H20" s="121"/>
      <c r="I20" s="121"/>
      <c r="J20" s="121"/>
      <c r="K20" s="121"/>
      <c r="L20" s="122"/>
    </row>
    <row r="21" spans="1:14" ht="19.149999999999999" customHeight="1" thickBot="1" x14ac:dyDescent="0.25">
      <c r="A21" s="1"/>
      <c r="B21" s="123"/>
      <c r="C21" s="124"/>
      <c r="D21" s="124"/>
      <c r="E21" s="124"/>
      <c r="F21" s="124"/>
      <c r="G21" s="124"/>
      <c r="H21" s="124"/>
      <c r="I21" s="124"/>
      <c r="J21" s="124"/>
      <c r="K21" s="124"/>
      <c r="L21" s="125"/>
    </row>
    <row r="22" spans="1:14" ht="21.6" hidden="1" customHeight="1" x14ac:dyDescent="0.2">
      <c r="A22" s="1"/>
      <c r="B22" s="126"/>
      <c r="C22" s="127"/>
      <c r="D22" s="127"/>
      <c r="E22" s="127"/>
      <c r="F22" s="127"/>
      <c r="G22" s="127"/>
      <c r="H22" s="127"/>
      <c r="I22" s="127"/>
      <c r="J22" s="127"/>
      <c r="K22" s="127"/>
      <c r="L22" s="128"/>
    </row>
    <row r="23" spans="1:14" ht="21.75" customHeight="1" thickTop="1" thickBot="1" x14ac:dyDescent="0.25">
      <c r="A23" s="1"/>
      <c r="B23" s="109" t="s">
        <v>80</v>
      </c>
      <c r="C23" s="109"/>
      <c r="D23" s="109"/>
      <c r="E23" s="109"/>
      <c r="F23" s="109"/>
      <c r="G23" s="109"/>
      <c r="H23" s="109"/>
      <c r="I23" s="109"/>
      <c r="J23" s="109"/>
      <c r="K23" s="109"/>
      <c r="L23" s="63" t="s">
        <v>28</v>
      </c>
    </row>
    <row r="24" spans="1:14" ht="21.75" customHeight="1" thickTop="1" thickBot="1" x14ac:dyDescent="0.25">
      <c r="A24" s="1"/>
      <c r="B24" s="19" t="s">
        <v>29</v>
      </c>
      <c r="C24" s="17" t="s">
        <v>30</v>
      </c>
      <c r="D24" s="17"/>
      <c r="E24" s="17"/>
      <c r="F24" s="17"/>
      <c r="G24" s="17"/>
      <c r="H24" s="17"/>
      <c r="I24" s="17"/>
      <c r="J24" s="17"/>
      <c r="K24" s="21"/>
      <c r="L24" s="22">
        <f>L16</f>
        <v>1608.25</v>
      </c>
    </row>
    <row r="25" spans="1:14" ht="21.6" hidden="1" customHeight="1" x14ac:dyDescent="0.2">
      <c r="A25" s="1"/>
      <c r="B25" s="129"/>
      <c r="C25" s="130"/>
      <c r="D25" s="130"/>
      <c r="E25" s="130"/>
      <c r="F25" s="130"/>
      <c r="G25" s="130"/>
      <c r="H25" s="130"/>
      <c r="I25" s="130"/>
      <c r="J25" s="130"/>
      <c r="K25" s="130"/>
      <c r="L25" s="131"/>
    </row>
    <row r="26" spans="1:14" ht="21.75" customHeight="1" thickTop="1" thickBot="1" x14ac:dyDescent="0.25">
      <c r="A26" s="1"/>
      <c r="B26" s="108" t="s">
        <v>79</v>
      </c>
      <c r="C26" s="132"/>
      <c r="D26" s="132"/>
      <c r="E26" s="132"/>
      <c r="F26" s="132"/>
      <c r="G26" s="132"/>
      <c r="H26" s="132"/>
      <c r="I26" s="132"/>
      <c r="J26" s="132"/>
      <c r="K26" s="133"/>
      <c r="L26" s="23">
        <f>SUM(L24:L24)</f>
        <v>1608.25</v>
      </c>
      <c r="N26" s="45"/>
    </row>
    <row r="27" spans="1:14" ht="21.75" customHeight="1" thickTop="1" x14ac:dyDescent="0.2">
      <c r="A27" s="1"/>
      <c r="B27" s="120" t="s">
        <v>109</v>
      </c>
      <c r="C27" s="121"/>
      <c r="D27" s="121"/>
      <c r="E27" s="121"/>
      <c r="F27" s="121"/>
      <c r="G27" s="121"/>
      <c r="H27" s="121"/>
      <c r="I27" s="121"/>
      <c r="J27" s="121"/>
      <c r="K27" s="121"/>
      <c r="L27" s="122"/>
    </row>
    <row r="28" spans="1:14" ht="32.450000000000003" customHeight="1" thickBot="1" x14ac:dyDescent="0.25">
      <c r="A28" s="1"/>
      <c r="B28" s="126"/>
      <c r="C28" s="127"/>
      <c r="D28" s="127"/>
      <c r="E28" s="127"/>
      <c r="F28" s="127"/>
      <c r="G28" s="127"/>
      <c r="H28" s="127"/>
      <c r="I28" s="127"/>
      <c r="J28" s="127"/>
      <c r="K28" s="127"/>
      <c r="L28" s="128"/>
    </row>
    <row r="29" spans="1:14" ht="21.75" customHeight="1" thickTop="1" thickBot="1" x14ac:dyDescent="0.25">
      <c r="A29" s="1"/>
      <c r="B29" s="108" t="s">
        <v>38</v>
      </c>
      <c r="C29" s="108"/>
      <c r="D29" s="108"/>
      <c r="E29" s="108"/>
      <c r="F29" s="108"/>
      <c r="G29" s="108"/>
      <c r="H29" s="108"/>
      <c r="I29" s="108"/>
      <c r="J29" s="108"/>
      <c r="K29" s="108"/>
      <c r="L29" s="109"/>
    </row>
    <row r="30" spans="1:14" ht="21.75" customHeight="1" thickTop="1" thickBot="1" x14ac:dyDescent="0.25">
      <c r="A30" s="1"/>
      <c r="B30" s="108" t="s">
        <v>94</v>
      </c>
      <c r="C30" s="108"/>
      <c r="D30" s="108"/>
      <c r="E30" s="108"/>
      <c r="F30" s="108"/>
      <c r="G30" s="108"/>
      <c r="H30" s="108"/>
      <c r="I30" s="108"/>
      <c r="J30" s="108"/>
      <c r="K30" s="108"/>
      <c r="L30" s="109"/>
    </row>
    <row r="31" spans="1:14" ht="21.75" customHeight="1" thickTop="1" thickBot="1" x14ac:dyDescent="0.25">
      <c r="A31" s="1"/>
      <c r="B31" s="24" t="s">
        <v>29</v>
      </c>
      <c r="C31" s="143" t="s">
        <v>81</v>
      </c>
      <c r="D31" s="143"/>
      <c r="E31" s="143"/>
      <c r="F31" s="143"/>
      <c r="G31" s="143"/>
      <c r="H31" s="143"/>
      <c r="I31" s="143"/>
      <c r="J31" s="143"/>
      <c r="K31" s="84">
        <v>8.3299999999999999E-2</v>
      </c>
      <c r="L31" s="28">
        <f>L26*K31</f>
        <v>133.96722499999998</v>
      </c>
    </row>
    <row r="32" spans="1:14" ht="21.75" customHeight="1" thickTop="1" thickBot="1" x14ac:dyDescent="0.25">
      <c r="A32" s="1"/>
      <c r="B32" s="24" t="s">
        <v>31</v>
      </c>
      <c r="C32" s="143" t="s">
        <v>89</v>
      </c>
      <c r="D32" s="143"/>
      <c r="E32" s="143"/>
      <c r="F32" s="143"/>
      <c r="G32" s="143"/>
      <c r="H32" s="143"/>
      <c r="I32" s="143"/>
      <c r="J32" s="143"/>
      <c r="K32" s="84">
        <v>2.7799999999999998E-2</v>
      </c>
      <c r="L32" s="28">
        <f>L26*K32</f>
        <v>44.709350000000001</v>
      </c>
    </row>
    <row r="33" spans="1:12" ht="21.75" customHeight="1" thickTop="1" thickBot="1" x14ac:dyDescent="0.25">
      <c r="A33" s="1"/>
      <c r="B33" s="65"/>
      <c r="C33" s="144" t="s">
        <v>50</v>
      </c>
      <c r="D33" s="144"/>
      <c r="E33" s="144"/>
      <c r="F33" s="144"/>
      <c r="G33" s="144"/>
      <c r="H33" s="144"/>
      <c r="I33" s="144"/>
      <c r="J33" s="144"/>
      <c r="K33" s="83">
        <f>K31+K32</f>
        <v>0.1111</v>
      </c>
      <c r="L33" s="23">
        <f>L26*K33</f>
        <v>178.67657500000001</v>
      </c>
    </row>
    <row r="34" spans="1:12" ht="21.75" customHeight="1" thickTop="1" x14ac:dyDescent="0.2">
      <c r="A34" s="1"/>
      <c r="B34" s="145" t="s">
        <v>110</v>
      </c>
      <c r="C34" s="146"/>
      <c r="D34" s="146"/>
      <c r="E34" s="146"/>
      <c r="F34" s="146"/>
      <c r="G34" s="146"/>
      <c r="H34" s="146"/>
      <c r="I34" s="146"/>
      <c r="J34" s="146"/>
      <c r="K34" s="146"/>
      <c r="L34" s="147"/>
    </row>
    <row r="35" spans="1:12" ht="16.5" thickBot="1" x14ac:dyDescent="0.25">
      <c r="A35" s="1"/>
      <c r="B35" s="148"/>
      <c r="C35" s="149"/>
      <c r="D35" s="149"/>
      <c r="E35" s="149"/>
      <c r="F35" s="149"/>
      <c r="G35" s="149"/>
      <c r="H35" s="149"/>
      <c r="I35" s="149"/>
      <c r="J35" s="149"/>
      <c r="K35" s="149"/>
      <c r="L35" s="150"/>
    </row>
    <row r="36" spans="1:12" ht="21.75" customHeight="1" thickTop="1" thickBot="1" x14ac:dyDescent="0.25">
      <c r="A36" s="1"/>
      <c r="B36" s="108" t="s">
        <v>39</v>
      </c>
      <c r="C36" s="108"/>
      <c r="D36" s="108"/>
      <c r="E36" s="108"/>
      <c r="F36" s="108"/>
      <c r="G36" s="108"/>
      <c r="H36" s="108"/>
      <c r="I36" s="108"/>
      <c r="J36" s="108"/>
      <c r="K36" s="108"/>
      <c r="L36" s="109"/>
    </row>
    <row r="37" spans="1:12" ht="27" customHeight="1" thickTop="1" thickBot="1" x14ac:dyDescent="0.25">
      <c r="A37" s="1"/>
      <c r="B37" s="108" t="s">
        <v>50</v>
      </c>
      <c r="C37" s="108"/>
      <c r="D37" s="108"/>
      <c r="E37" s="108"/>
      <c r="F37" s="108"/>
      <c r="G37" s="108"/>
      <c r="H37" s="108"/>
      <c r="I37" s="108"/>
      <c r="J37" s="108"/>
      <c r="K37" s="44">
        <f>SUM(K38:K45)</f>
        <v>0.35960000000000009</v>
      </c>
      <c r="L37" s="23">
        <f>SUM(L38:L45)</f>
        <v>642.57879636999996</v>
      </c>
    </row>
    <row r="38" spans="1:12" ht="21.75" customHeight="1" thickTop="1" thickBot="1" x14ac:dyDescent="0.25">
      <c r="A38" s="1"/>
      <c r="B38" s="19" t="s">
        <v>29</v>
      </c>
      <c r="C38" s="142" t="s">
        <v>40</v>
      </c>
      <c r="D38" s="142"/>
      <c r="E38" s="142"/>
      <c r="F38" s="142"/>
      <c r="G38" s="142"/>
      <c r="H38" s="142"/>
      <c r="I38" s="142"/>
      <c r="J38" s="142"/>
      <c r="K38" s="25">
        <v>0.2</v>
      </c>
      <c r="L38" s="22">
        <f>K38*(L26+L33)</f>
        <v>357.38531499999999</v>
      </c>
    </row>
    <row r="39" spans="1:12" ht="21.75" customHeight="1" thickTop="1" thickBot="1" x14ac:dyDescent="0.25">
      <c r="A39" s="1"/>
      <c r="B39" s="19" t="s">
        <v>31</v>
      </c>
      <c r="C39" s="142" t="s">
        <v>41</v>
      </c>
      <c r="D39" s="142"/>
      <c r="E39" s="142"/>
      <c r="F39" s="142"/>
      <c r="G39" s="142"/>
      <c r="H39" s="142"/>
      <c r="I39" s="142"/>
      <c r="J39" s="142"/>
      <c r="K39" s="25">
        <v>1.4999999999999999E-2</v>
      </c>
      <c r="L39" s="22">
        <f>K39*(L26+L33)</f>
        <v>26.803898624999999</v>
      </c>
    </row>
    <row r="40" spans="1:12" ht="21.75" customHeight="1" thickTop="1" thickBot="1" x14ac:dyDescent="0.25">
      <c r="A40" s="1"/>
      <c r="B40" s="19" t="s">
        <v>32</v>
      </c>
      <c r="C40" s="142" t="s">
        <v>42</v>
      </c>
      <c r="D40" s="142"/>
      <c r="E40" s="142"/>
      <c r="F40" s="142"/>
      <c r="G40" s="142"/>
      <c r="H40" s="142"/>
      <c r="I40" s="142"/>
      <c r="J40" s="142"/>
      <c r="K40" s="25">
        <v>0.01</v>
      </c>
      <c r="L40" s="22">
        <f>K40*(L26+L33)</f>
        <v>17.86926575</v>
      </c>
    </row>
    <row r="41" spans="1:12" ht="21.75" customHeight="1" thickTop="1" thickBot="1" x14ac:dyDescent="0.25">
      <c r="A41" s="1"/>
      <c r="B41" s="19" t="s">
        <v>33</v>
      </c>
      <c r="C41" s="142" t="s">
        <v>43</v>
      </c>
      <c r="D41" s="142"/>
      <c r="E41" s="142"/>
      <c r="F41" s="142"/>
      <c r="G41" s="142"/>
      <c r="H41" s="142"/>
      <c r="I41" s="142"/>
      <c r="J41" s="142"/>
      <c r="K41" s="25">
        <v>2E-3</v>
      </c>
      <c r="L41" s="22">
        <f>K41*(L26+L33)</f>
        <v>3.5738531500000001</v>
      </c>
    </row>
    <row r="42" spans="1:12" ht="21.75" customHeight="1" thickTop="1" thickBot="1" x14ac:dyDescent="0.25">
      <c r="A42" s="1"/>
      <c r="B42" s="19" t="s">
        <v>34</v>
      </c>
      <c r="C42" s="142" t="s">
        <v>44</v>
      </c>
      <c r="D42" s="142"/>
      <c r="E42" s="142"/>
      <c r="F42" s="142"/>
      <c r="G42" s="142"/>
      <c r="H42" s="142"/>
      <c r="I42" s="142"/>
      <c r="J42" s="142"/>
      <c r="K42" s="25">
        <v>2.5000000000000001E-2</v>
      </c>
      <c r="L42" s="22">
        <f>K42*(L26+L33)</f>
        <v>44.673164374999999</v>
      </c>
    </row>
    <row r="43" spans="1:12" ht="21.75" customHeight="1" thickTop="1" thickBot="1" x14ac:dyDescent="0.25">
      <c r="A43" s="1"/>
      <c r="B43" s="19" t="s">
        <v>35</v>
      </c>
      <c r="C43" s="142" t="s">
        <v>45</v>
      </c>
      <c r="D43" s="142"/>
      <c r="E43" s="142"/>
      <c r="F43" s="142"/>
      <c r="G43" s="142"/>
      <c r="H43" s="142"/>
      <c r="I43" s="142"/>
      <c r="J43" s="142"/>
      <c r="K43" s="25">
        <v>0.08</v>
      </c>
      <c r="L43" s="22">
        <f>K43*(L26+L33)</f>
        <v>142.954126</v>
      </c>
    </row>
    <row r="44" spans="1:12" ht="21.75" customHeight="1" thickTop="1" thickBot="1" x14ac:dyDescent="0.25">
      <c r="A44" s="1"/>
      <c r="B44" s="19" t="s">
        <v>36</v>
      </c>
      <c r="C44" s="153" t="s">
        <v>11</v>
      </c>
      <c r="D44" s="153"/>
      <c r="E44" s="153"/>
      <c r="F44" s="153"/>
      <c r="G44" s="105">
        <v>1.4999999999999999E-2</v>
      </c>
      <c r="H44" s="26" t="s">
        <v>12</v>
      </c>
      <c r="I44" s="154">
        <v>1.44</v>
      </c>
      <c r="J44" s="154"/>
      <c r="K44" s="27">
        <f>G44*I44</f>
        <v>2.1599999999999998E-2</v>
      </c>
      <c r="L44" s="22">
        <f>K44*(L26+L33)</f>
        <v>38.597614019999995</v>
      </c>
    </row>
    <row r="45" spans="1:12" ht="21.75" customHeight="1" thickTop="1" thickBot="1" x14ac:dyDescent="0.25">
      <c r="A45" s="1"/>
      <c r="B45" s="19" t="s">
        <v>46</v>
      </c>
      <c r="C45" s="17" t="s">
        <v>47</v>
      </c>
      <c r="D45" s="17"/>
      <c r="E45" s="17"/>
      <c r="F45" s="17"/>
      <c r="G45" s="17"/>
      <c r="H45" s="17"/>
      <c r="I45" s="17"/>
      <c r="J45" s="17"/>
      <c r="K45" s="25">
        <v>6.0000000000000001E-3</v>
      </c>
      <c r="L45" s="22">
        <f>K45*(L26+L33)</f>
        <v>10.721559449999999</v>
      </c>
    </row>
    <row r="46" spans="1:12" ht="21.75" customHeight="1" thickTop="1" x14ac:dyDescent="0.2">
      <c r="A46" s="1"/>
      <c r="B46" s="155" t="s">
        <v>107</v>
      </c>
      <c r="C46" s="156"/>
      <c r="D46" s="156"/>
      <c r="E46" s="156"/>
      <c r="F46" s="156"/>
      <c r="G46" s="156"/>
      <c r="H46" s="156"/>
      <c r="I46" s="156"/>
      <c r="J46" s="156"/>
      <c r="K46" s="156"/>
      <c r="L46" s="157"/>
    </row>
    <row r="47" spans="1:12" ht="21.75" customHeight="1" x14ac:dyDescent="0.2">
      <c r="A47" s="1"/>
      <c r="B47" s="158"/>
      <c r="C47" s="159"/>
      <c r="D47" s="159"/>
      <c r="E47" s="159"/>
      <c r="F47" s="159"/>
      <c r="G47" s="159"/>
      <c r="H47" s="159"/>
      <c r="I47" s="159"/>
      <c r="J47" s="159"/>
      <c r="K47" s="159"/>
      <c r="L47" s="160"/>
    </row>
    <row r="48" spans="1:12" ht="12.6" customHeight="1" thickBot="1" x14ac:dyDescent="0.25">
      <c r="A48" s="1"/>
      <c r="B48" s="161"/>
      <c r="C48" s="162"/>
      <c r="D48" s="162"/>
      <c r="E48" s="162"/>
      <c r="F48" s="162"/>
      <c r="G48" s="162"/>
      <c r="H48" s="162"/>
      <c r="I48" s="162"/>
      <c r="J48" s="162"/>
      <c r="K48" s="162"/>
      <c r="L48" s="163"/>
    </row>
    <row r="49" spans="1:15" ht="21.75" customHeight="1" thickTop="1" thickBot="1" x14ac:dyDescent="0.25">
      <c r="A49" s="1"/>
      <c r="B49" s="108" t="s">
        <v>48</v>
      </c>
      <c r="C49" s="108"/>
      <c r="D49" s="108"/>
      <c r="E49" s="108"/>
      <c r="F49" s="108"/>
      <c r="G49" s="108"/>
      <c r="H49" s="108"/>
      <c r="I49" s="108"/>
      <c r="J49" s="108"/>
      <c r="K49" s="108"/>
      <c r="L49" s="109"/>
    </row>
    <row r="50" spans="1:15" ht="21.75" customHeight="1" thickTop="1" thickBot="1" x14ac:dyDescent="0.25">
      <c r="A50" s="1"/>
      <c r="B50" s="63" t="s">
        <v>29</v>
      </c>
      <c r="C50" s="151" t="s">
        <v>115</v>
      </c>
      <c r="D50" s="151"/>
      <c r="E50" s="151"/>
      <c r="F50" s="151"/>
      <c r="G50" s="151"/>
      <c r="H50" s="151"/>
      <c r="I50" s="151"/>
      <c r="J50" s="151"/>
      <c r="K50" s="151"/>
      <c r="L50" s="28">
        <f>(18*22)-(L16*6%)</f>
        <v>299.505</v>
      </c>
    </row>
    <row r="51" spans="1:15" ht="21.75" customHeight="1" thickTop="1" thickBot="1" x14ac:dyDescent="0.25">
      <c r="A51" s="1"/>
      <c r="B51" s="63" t="s">
        <v>31</v>
      </c>
      <c r="C51" s="151" t="s">
        <v>135</v>
      </c>
      <c r="D51" s="151"/>
      <c r="E51" s="151"/>
      <c r="F51" s="151"/>
      <c r="G51" s="151"/>
      <c r="H51" s="151"/>
      <c r="I51" s="151"/>
      <c r="J51" s="151"/>
      <c r="K51" s="151"/>
      <c r="L51" s="28">
        <v>0</v>
      </c>
    </row>
    <row r="52" spans="1:15" ht="21.75" customHeight="1" thickTop="1" thickBot="1" x14ac:dyDescent="0.25">
      <c r="A52" s="1"/>
      <c r="B52" s="63" t="s">
        <v>32</v>
      </c>
      <c r="C52" s="151" t="s">
        <v>90</v>
      </c>
      <c r="D52" s="151"/>
      <c r="E52" s="151"/>
      <c r="F52" s="151"/>
      <c r="G52" s="151"/>
      <c r="H52" s="151"/>
      <c r="I52" s="151"/>
      <c r="J52" s="151"/>
      <c r="K52" s="151"/>
      <c r="L52" s="28">
        <v>66.099999999999994</v>
      </c>
    </row>
    <row r="53" spans="1:15" ht="21.75" customHeight="1" thickTop="1" thickBot="1" x14ac:dyDescent="0.25">
      <c r="A53" s="1"/>
      <c r="B53" s="63" t="s">
        <v>33</v>
      </c>
      <c r="C53" s="152" t="s">
        <v>49</v>
      </c>
      <c r="D53" s="152"/>
      <c r="E53" s="152"/>
      <c r="F53" s="152"/>
      <c r="G53" s="152"/>
      <c r="H53" s="152"/>
      <c r="I53" s="152"/>
      <c r="J53" s="152"/>
      <c r="K53" s="152"/>
      <c r="L53" s="47">
        <v>3</v>
      </c>
      <c r="O53" s="52"/>
    </row>
    <row r="54" spans="1:15" ht="21.75" customHeight="1" thickTop="1" thickBot="1" x14ac:dyDescent="0.25">
      <c r="A54" s="1"/>
      <c r="B54" s="63" t="s">
        <v>34</v>
      </c>
      <c r="C54" s="151" t="s">
        <v>37</v>
      </c>
      <c r="D54" s="151"/>
      <c r="E54" s="151"/>
      <c r="F54" s="151"/>
      <c r="G54" s="151"/>
      <c r="H54" s="151"/>
      <c r="I54" s="151"/>
      <c r="J54" s="151"/>
      <c r="K54" s="151"/>
      <c r="L54" s="47">
        <v>0</v>
      </c>
      <c r="O54" s="52"/>
    </row>
    <row r="55" spans="1:15" ht="21.75" customHeight="1" thickTop="1" thickBot="1" x14ac:dyDescent="0.25">
      <c r="A55" s="1"/>
      <c r="B55" s="63"/>
      <c r="C55" s="109" t="s">
        <v>50</v>
      </c>
      <c r="D55" s="109"/>
      <c r="E55" s="109"/>
      <c r="F55" s="109"/>
      <c r="G55" s="109"/>
      <c r="H55" s="109"/>
      <c r="I55" s="109"/>
      <c r="J55" s="109"/>
      <c r="K55" s="109"/>
      <c r="L55" s="23">
        <f>SUM(L50:L54)</f>
        <v>368.60500000000002</v>
      </c>
      <c r="O55" s="52"/>
    </row>
    <row r="56" spans="1:15" ht="21.75" customHeight="1" thickTop="1" x14ac:dyDescent="0.2">
      <c r="A56" s="1"/>
      <c r="B56" s="165" t="s">
        <v>108</v>
      </c>
      <c r="C56" s="166"/>
      <c r="D56" s="166"/>
      <c r="E56" s="166"/>
      <c r="F56" s="166"/>
      <c r="G56" s="166"/>
      <c r="H56" s="166"/>
      <c r="I56" s="166"/>
      <c r="J56" s="166"/>
      <c r="K56" s="166"/>
      <c r="L56" s="167"/>
    </row>
    <row r="57" spans="1:15" ht="37.15" customHeight="1" thickBot="1" x14ac:dyDescent="0.25">
      <c r="A57" s="1"/>
      <c r="B57" s="168"/>
      <c r="C57" s="169"/>
      <c r="D57" s="169"/>
      <c r="E57" s="169"/>
      <c r="F57" s="169"/>
      <c r="G57" s="169"/>
      <c r="H57" s="169"/>
      <c r="I57" s="169"/>
      <c r="J57" s="169"/>
      <c r="K57" s="169"/>
      <c r="L57" s="170"/>
    </row>
    <row r="58" spans="1:15" ht="21.75" customHeight="1" thickTop="1" thickBot="1" x14ac:dyDescent="0.25">
      <c r="A58" s="1"/>
      <c r="B58" s="109" t="s">
        <v>51</v>
      </c>
      <c r="C58" s="109"/>
      <c r="D58" s="109"/>
      <c r="E58" s="109"/>
      <c r="F58" s="109"/>
      <c r="G58" s="109"/>
      <c r="H58" s="109"/>
      <c r="I58" s="109"/>
      <c r="J58" s="109"/>
      <c r="K58" s="109"/>
      <c r="L58" s="109"/>
    </row>
    <row r="59" spans="1:15" ht="21.75" customHeight="1" thickTop="1" thickBot="1" x14ac:dyDescent="0.25">
      <c r="A59" s="1"/>
      <c r="B59" s="36" t="s">
        <v>52</v>
      </c>
      <c r="C59" s="151" t="s">
        <v>91</v>
      </c>
      <c r="D59" s="151"/>
      <c r="E59" s="151"/>
      <c r="F59" s="151"/>
      <c r="G59" s="151"/>
      <c r="H59" s="151"/>
      <c r="I59" s="151"/>
      <c r="J59" s="151"/>
      <c r="K59" s="37">
        <f>K33</f>
        <v>0.1111</v>
      </c>
      <c r="L59" s="28">
        <f>L33</f>
        <v>178.67657500000001</v>
      </c>
    </row>
    <row r="60" spans="1:15" ht="21.75" customHeight="1" thickTop="1" thickBot="1" x14ac:dyDescent="0.25">
      <c r="A60" s="1"/>
      <c r="B60" s="36" t="s">
        <v>53</v>
      </c>
      <c r="C60" s="151" t="s">
        <v>54</v>
      </c>
      <c r="D60" s="151"/>
      <c r="E60" s="151"/>
      <c r="F60" s="151"/>
      <c r="G60" s="151"/>
      <c r="H60" s="151"/>
      <c r="I60" s="151"/>
      <c r="J60" s="151"/>
      <c r="K60" s="37">
        <f>K37</f>
        <v>0.35960000000000009</v>
      </c>
      <c r="L60" s="28">
        <f>L37</f>
        <v>642.57879636999996</v>
      </c>
    </row>
    <row r="61" spans="1:15" ht="21.75" customHeight="1" thickTop="1" thickBot="1" x14ac:dyDescent="0.25">
      <c r="A61" s="1"/>
      <c r="B61" s="36" t="s">
        <v>55</v>
      </c>
      <c r="C61" s="151" t="s">
        <v>56</v>
      </c>
      <c r="D61" s="151"/>
      <c r="E61" s="151"/>
      <c r="F61" s="151"/>
      <c r="G61" s="151"/>
      <c r="H61" s="151"/>
      <c r="I61" s="151"/>
      <c r="J61" s="151"/>
      <c r="K61" s="151"/>
      <c r="L61" s="28">
        <f>L55</f>
        <v>368.60500000000002</v>
      </c>
    </row>
    <row r="62" spans="1:15" ht="21.75" customHeight="1" thickTop="1" thickBot="1" x14ac:dyDescent="0.25">
      <c r="A62" s="1"/>
      <c r="B62" s="63"/>
      <c r="C62" s="109" t="s">
        <v>50</v>
      </c>
      <c r="D62" s="109"/>
      <c r="E62" s="109"/>
      <c r="F62" s="109"/>
      <c r="G62" s="109"/>
      <c r="H62" s="109"/>
      <c r="I62" s="109"/>
      <c r="J62" s="109"/>
      <c r="K62" s="109"/>
      <c r="L62" s="23">
        <f>L59+L60+L61</f>
        <v>1189.8603713699999</v>
      </c>
    </row>
    <row r="63" spans="1:15" s="11" customFormat="1" ht="21.75" customHeight="1" thickTop="1" thickBot="1" x14ac:dyDescent="0.25">
      <c r="A63" s="10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3"/>
      <c r="N63" s="13"/>
      <c r="O63" s="13"/>
    </row>
    <row r="64" spans="1:15" s="11" customFormat="1" ht="21.75" customHeight="1" thickTop="1" thickBot="1" x14ac:dyDescent="0.25">
      <c r="A64" s="10"/>
      <c r="B64" s="109" t="s">
        <v>57</v>
      </c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3"/>
      <c r="N64" s="13"/>
      <c r="O64" s="13"/>
    </row>
    <row r="65" spans="1:16" s="11" customFormat="1" ht="21.75" customHeight="1" thickTop="1" thickBot="1" x14ac:dyDescent="0.25">
      <c r="A65" s="10"/>
      <c r="B65" s="63" t="s">
        <v>29</v>
      </c>
      <c r="C65" s="151" t="s">
        <v>131</v>
      </c>
      <c r="D65" s="151"/>
      <c r="E65" s="151"/>
      <c r="F65" s="151"/>
      <c r="G65" s="151"/>
      <c r="H65" s="151"/>
      <c r="I65" s="151"/>
      <c r="J65" s="151"/>
      <c r="K65" s="98">
        <v>4.1999999999999997E-3</v>
      </c>
      <c r="L65" s="72">
        <f>K65*L26</f>
        <v>6.7546499999999998</v>
      </c>
      <c r="M65" s="13"/>
      <c r="N65" s="13"/>
      <c r="O65" s="13"/>
    </row>
    <row r="66" spans="1:16" s="11" customFormat="1" ht="21.75" customHeight="1" thickTop="1" thickBot="1" x14ac:dyDescent="0.25">
      <c r="A66" s="10"/>
      <c r="B66" s="63" t="s">
        <v>31</v>
      </c>
      <c r="C66" s="151" t="s">
        <v>132</v>
      </c>
      <c r="D66" s="151"/>
      <c r="E66" s="151"/>
      <c r="F66" s="151"/>
      <c r="G66" s="151"/>
      <c r="H66" s="151"/>
      <c r="I66" s="151"/>
      <c r="J66" s="151"/>
      <c r="K66" s="99">
        <f>K65*K43</f>
        <v>3.3599999999999998E-4</v>
      </c>
      <c r="L66" s="72">
        <f>K66*L26</f>
        <v>0.54037199999999996</v>
      </c>
      <c r="M66" s="13"/>
      <c r="N66" s="13"/>
      <c r="O66" s="13"/>
    </row>
    <row r="67" spans="1:16" s="11" customFormat="1" ht="28.15" customHeight="1" thickTop="1" thickBot="1" x14ac:dyDescent="0.25">
      <c r="A67" s="10"/>
      <c r="B67" s="63" t="s">
        <v>32</v>
      </c>
      <c r="C67" s="175" t="s">
        <v>127</v>
      </c>
      <c r="D67" s="175"/>
      <c r="E67" s="175"/>
      <c r="F67" s="175"/>
      <c r="G67" s="175"/>
      <c r="H67" s="175"/>
      <c r="I67" s="175"/>
      <c r="J67" s="175"/>
      <c r="K67" s="98">
        <v>0.02</v>
      </c>
      <c r="L67" s="72">
        <f>L26*K67</f>
        <v>32.164999999999999</v>
      </c>
      <c r="M67" s="13"/>
      <c r="N67" s="13"/>
      <c r="O67" s="13"/>
      <c r="P67" s="50"/>
    </row>
    <row r="68" spans="1:16" s="11" customFormat="1" ht="21.75" customHeight="1" thickTop="1" thickBot="1" x14ac:dyDescent="0.25">
      <c r="A68" s="10"/>
      <c r="B68" s="63" t="s">
        <v>33</v>
      </c>
      <c r="C68" s="151" t="s">
        <v>128</v>
      </c>
      <c r="D68" s="151"/>
      <c r="E68" s="151"/>
      <c r="F68" s="151"/>
      <c r="G68" s="151"/>
      <c r="H68" s="151"/>
      <c r="I68" s="151"/>
      <c r="J68" s="151"/>
      <c r="K68" s="98">
        <v>1.9400000000000001E-2</v>
      </c>
      <c r="L68" s="72">
        <f>L26*K68</f>
        <v>31.200050000000001</v>
      </c>
      <c r="M68" s="13"/>
      <c r="N68" s="13"/>
      <c r="O68" s="13"/>
    </row>
    <row r="69" spans="1:16" s="11" customFormat="1" ht="30" customHeight="1" thickTop="1" thickBot="1" x14ac:dyDescent="0.25">
      <c r="A69" s="10"/>
      <c r="B69" s="63" t="s">
        <v>34</v>
      </c>
      <c r="C69" s="151" t="s">
        <v>58</v>
      </c>
      <c r="D69" s="151"/>
      <c r="E69" s="151"/>
      <c r="F69" s="151"/>
      <c r="G69" s="151"/>
      <c r="H69" s="151"/>
      <c r="I69" s="151"/>
      <c r="J69" s="151"/>
      <c r="K69" s="98">
        <f>K68*K37</f>
        <v>6.9762400000000016E-3</v>
      </c>
      <c r="L69" s="72">
        <f>K69*L26</f>
        <v>11.219537980000002</v>
      </c>
      <c r="M69" s="13"/>
      <c r="N69" s="13"/>
      <c r="O69" s="13"/>
    </row>
    <row r="70" spans="1:16" s="11" customFormat="1" ht="30" customHeight="1" thickTop="1" thickBot="1" x14ac:dyDescent="0.25">
      <c r="A70" s="10"/>
      <c r="B70" s="63" t="s">
        <v>35</v>
      </c>
      <c r="C70" s="171" t="s">
        <v>129</v>
      </c>
      <c r="D70" s="171"/>
      <c r="E70" s="171"/>
      <c r="F70" s="171"/>
      <c r="G70" s="171"/>
      <c r="H70" s="171"/>
      <c r="I70" s="171"/>
      <c r="J70" s="171"/>
      <c r="K70" s="98">
        <v>3.2000000000000001E-2</v>
      </c>
      <c r="L70" s="72">
        <f>K70*(L26+L33)</f>
        <v>57.181650400000002</v>
      </c>
      <c r="M70" s="13"/>
      <c r="N70" s="13"/>
      <c r="O70" s="13"/>
      <c r="P70" s="14"/>
    </row>
    <row r="71" spans="1:16" s="11" customFormat="1" ht="21.75" customHeight="1" thickTop="1" thickBot="1" x14ac:dyDescent="0.25">
      <c r="A71" s="10"/>
      <c r="B71" s="108" t="s">
        <v>50</v>
      </c>
      <c r="C71" s="108"/>
      <c r="D71" s="108"/>
      <c r="E71" s="108"/>
      <c r="F71" s="108"/>
      <c r="G71" s="108"/>
      <c r="H71" s="108"/>
      <c r="I71" s="108"/>
      <c r="J71" s="108"/>
      <c r="K71" s="97">
        <f>SUM(K65:K70)</f>
        <v>8.2912239999999998E-2</v>
      </c>
      <c r="L71" s="30">
        <f>L65+L66+L67+L68+L69+L70</f>
        <v>139.06126037999999</v>
      </c>
      <c r="M71" s="13"/>
      <c r="N71" s="13"/>
      <c r="O71" s="13"/>
    </row>
    <row r="72" spans="1:16" s="11" customFormat="1" ht="21.75" customHeight="1" thickTop="1" x14ac:dyDescent="0.2">
      <c r="A72" s="10"/>
      <c r="B72" s="165" t="s">
        <v>95</v>
      </c>
      <c r="C72" s="166"/>
      <c r="D72" s="166"/>
      <c r="E72" s="166"/>
      <c r="F72" s="166"/>
      <c r="G72" s="166"/>
      <c r="H72" s="166"/>
      <c r="I72" s="166"/>
      <c r="J72" s="166"/>
      <c r="K72" s="166"/>
      <c r="L72" s="167"/>
      <c r="M72" s="13"/>
      <c r="N72" s="13"/>
      <c r="O72" s="13"/>
    </row>
    <row r="73" spans="1:16" s="11" customFormat="1" ht="21.75" customHeight="1" x14ac:dyDescent="0.2">
      <c r="A73" s="10"/>
      <c r="B73" s="172"/>
      <c r="C73" s="173"/>
      <c r="D73" s="173"/>
      <c r="E73" s="173"/>
      <c r="F73" s="173"/>
      <c r="G73" s="173"/>
      <c r="H73" s="173"/>
      <c r="I73" s="173"/>
      <c r="J73" s="173"/>
      <c r="K73" s="173"/>
      <c r="L73" s="174"/>
      <c r="M73" s="13"/>
      <c r="N73" s="13"/>
      <c r="O73" s="13"/>
    </row>
    <row r="74" spans="1:16" s="11" customFormat="1" ht="12.6" customHeight="1" thickBot="1" x14ac:dyDescent="0.25">
      <c r="A74" s="10"/>
      <c r="B74" s="168"/>
      <c r="C74" s="169"/>
      <c r="D74" s="169"/>
      <c r="E74" s="169"/>
      <c r="F74" s="169"/>
      <c r="G74" s="169"/>
      <c r="H74" s="169"/>
      <c r="I74" s="169"/>
      <c r="J74" s="169"/>
      <c r="K74" s="169"/>
      <c r="L74" s="170"/>
      <c r="M74" s="13"/>
      <c r="N74" s="13"/>
      <c r="O74" s="13"/>
    </row>
    <row r="75" spans="1:16" s="11" customFormat="1" ht="21.75" customHeight="1" thickTop="1" thickBot="1" x14ac:dyDescent="0.25">
      <c r="A75" s="10"/>
      <c r="B75" s="108" t="s">
        <v>93</v>
      </c>
      <c r="C75" s="132"/>
      <c r="D75" s="132"/>
      <c r="E75" s="132"/>
      <c r="F75" s="132"/>
      <c r="G75" s="132"/>
      <c r="H75" s="132"/>
      <c r="I75" s="132"/>
      <c r="J75" s="132"/>
      <c r="K75" s="132"/>
      <c r="L75" s="133"/>
      <c r="M75" s="13"/>
      <c r="N75" s="13"/>
      <c r="O75" s="13"/>
    </row>
    <row r="76" spans="1:16" s="11" customFormat="1" ht="21.75" customHeight="1" thickTop="1" thickBot="1" x14ac:dyDescent="0.25">
      <c r="A76" s="10"/>
      <c r="B76" s="63" t="s">
        <v>29</v>
      </c>
      <c r="C76" s="151" t="s">
        <v>114</v>
      </c>
      <c r="D76" s="151"/>
      <c r="E76" s="151"/>
      <c r="F76" s="151"/>
      <c r="G76" s="151"/>
      <c r="H76" s="151"/>
      <c r="I76" s="151"/>
      <c r="J76" s="151"/>
      <c r="K76" s="80">
        <v>8.3299999999999999E-2</v>
      </c>
      <c r="L76" s="28">
        <f t="shared" ref="L76:L81" si="0">K76*$L$26</f>
        <v>133.96722499999998</v>
      </c>
      <c r="M76" s="13"/>
      <c r="N76" s="13"/>
      <c r="O76" s="13"/>
      <c r="P76" s="48"/>
    </row>
    <row r="77" spans="1:16" s="11" customFormat="1" ht="21.75" customHeight="1" thickTop="1" thickBot="1" x14ac:dyDescent="0.25">
      <c r="A77" s="10"/>
      <c r="B77" s="63" t="s">
        <v>31</v>
      </c>
      <c r="C77" s="151" t="s">
        <v>117</v>
      </c>
      <c r="D77" s="151"/>
      <c r="E77" s="151"/>
      <c r="F77" s="151"/>
      <c r="G77" s="151"/>
      <c r="H77" s="151"/>
      <c r="I77" s="151"/>
      <c r="J77" s="151"/>
      <c r="K77" s="80">
        <v>1.4E-2</v>
      </c>
      <c r="L77" s="28">
        <f t="shared" si="0"/>
        <v>22.515499999999999</v>
      </c>
      <c r="M77" s="13"/>
      <c r="N77" s="13"/>
      <c r="O77" s="13"/>
    </row>
    <row r="78" spans="1:16" s="11" customFormat="1" ht="21.75" customHeight="1" thickTop="1" thickBot="1" x14ac:dyDescent="0.25">
      <c r="A78" s="10"/>
      <c r="B78" s="63" t="s">
        <v>32</v>
      </c>
      <c r="C78" s="151" t="s">
        <v>118</v>
      </c>
      <c r="D78" s="151"/>
      <c r="E78" s="151"/>
      <c r="F78" s="151"/>
      <c r="G78" s="151"/>
      <c r="H78" s="151"/>
      <c r="I78" s="151"/>
      <c r="J78" s="151"/>
      <c r="K78" s="80">
        <v>2.5000000000000001E-3</v>
      </c>
      <c r="L78" s="28">
        <f t="shared" si="0"/>
        <v>4.0206249999999999</v>
      </c>
      <c r="M78" s="13"/>
      <c r="N78" s="13"/>
      <c r="O78" s="13"/>
    </row>
    <row r="79" spans="1:16" s="11" customFormat="1" ht="21.75" customHeight="1" thickTop="1" thickBot="1" x14ac:dyDescent="0.25">
      <c r="A79" s="10"/>
      <c r="B79" s="63" t="s">
        <v>33</v>
      </c>
      <c r="C79" s="151" t="s">
        <v>119</v>
      </c>
      <c r="D79" s="151"/>
      <c r="E79" s="151"/>
      <c r="F79" s="151"/>
      <c r="G79" s="151"/>
      <c r="H79" s="151"/>
      <c r="I79" s="151"/>
      <c r="J79" s="151"/>
      <c r="K79" s="86">
        <v>3.3E-3</v>
      </c>
      <c r="L79" s="28">
        <f t="shared" si="0"/>
        <v>5.3072249999999999</v>
      </c>
      <c r="M79" s="13"/>
      <c r="N79" s="13"/>
      <c r="O79" s="13"/>
    </row>
    <row r="80" spans="1:16" s="11" customFormat="1" ht="21.75" customHeight="1" thickTop="1" thickBot="1" x14ac:dyDescent="0.25">
      <c r="A80" s="10"/>
      <c r="B80" s="63" t="s">
        <v>34</v>
      </c>
      <c r="C80" s="151" t="s">
        <v>120</v>
      </c>
      <c r="D80" s="151"/>
      <c r="E80" s="151"/>
      <c r="F80" s="151"/>
      <c r="G80" s="151"/>
      <c r="H80" s="151"/>
      <c r="I80" s="151"/>
      <c r="J80" s="151"/>
      <c r="K80" s="80">
        <v>4.0000000000000001E-3</v>
      </c>
      <c r="L80" s="28">
        <f t="shared" si="0"/>
        <v>6.4329999999999998</v>
      </c>
      <c r="M80" s="13"/>
      <c r="N80" s="13"/>
      <c r="O80" s="13"/>
    </row>
    <row r="81" spans="1:15" s="11" customFormat="1" ht="21.75" customHeight="1" thickTop="1" thickBot="1" x14ac:dyDescent="0.25">
      <c r="A81" s="10"/>
      <c r="B81" s="63" t="s">
        <v>35</v>
      </c>
      <c r="C81" s="151" t="s">
        <v>37</v>
      </c>
      <c r="D81" s="151"/>
      <c r="E81" s="151"/>
      <c r="F81" s="151"/>
      <c r="G81" s="151"/>
      <c r="H81" s="151"/>
      <c r="I81" s="151"/>
      <c r="J81" s="151"/>
      <c r="K81" s="73">
        <v>0</v>
      </c>
      <c r="L81" s="22">
        <f t="shared" si="0"/>
        <v>0</v>
      </c>
      <c r="M81" s="13"/>
      <c r="N81" s="13"/>
      <c r="O81" s="13"/>
    </row>
    <row r="82" spans="1:15" s="11" customFormat="1" ht="21.75" customHeight="1" thickTop="1" thickBot="1" x14ac:dyDescent="0.25">
      <c r="A82" s="10"/>
      <c r="B82" s="63" t="s">
        <v>36</v>
      </c>
      <c r="C82" s="151" t="s">
        <v>84</v>
      </c>
      <c r="D82" s="151"/>
      <c r="E82" s="151"/>
      <c r="F82" s="151"/>
      <c r="G82" s="151"/>
      <c r="H82" s="151"/>
      <c r="I82" s="151"/>
      <c r="J82" s="151"/>
      <c r="K82" s="37">
        <f>(K76+K77+K78+K79+K80+K81)*K37</f>
        <v>3.8513160000000012E-2</v>
      </c>
      <c r="L82" s="22">
        <f>L26*K82</f>
        <v>61.938789570000019</v>
      </c>
      <c r="M82" s="13"/>
      <c r="N82" s="13"/>
      <c r="O82" s="13"/>
    </row>
    <row r="83" spans="1:15" s="11" customFormat="1" ht="21.75" customHeight="1" thickTop="1" thickBot="1" x14ac:dyDescent="0.25">
      <c r="A83" s="10"/>
      <c r="B83" s="176" t="s">
        <v>50</v>
      </c>
      <c r="C83" s="176"/>
      <c r="D83" s="176"/>
      <c r="E83" s="176"/>
      <c r="F83" s="176"/>
      <c r="G83" s="176"/>
      <c r="H83" s="176"/>
      <c r="I83" s="176"/>
      <c r="J83" s="176"/>
      <c r="K83" s="44">
        <f>SUM(K76:K82)</f>
        <v>0.14561316000000002</v>
      </c>
      <c r="L83" s="30">
        <f>SUM(L76:L82)</f>
        <v>234.18236456999998</v>
      </c>
      <c r="M83" s="13"/>
      <c r="N83" s="13"/>
      <c r="O83" s="13"/>
    </row>
    <row r="84" spans="1:15" s="11" customFormat="1" ht="21.75" customHeight="1" thickTop="1" x14ac:dyDescent="0.2">
      <c r="A84" s="10"/>
      <c r="B84" s="165" t="s">
        <v>92</v>
      </c>
      <c r="C84" s="166"/>
      <c r="D84" s="166"/>
      <c r="E84" s="166"/>
      <c r="F84" s="166"/>
      <c r="G84" s="166"/>
      <c r="H84" s="166"/>
      <c r="I84" s="166"/>
      <c r="J84" s="166"/>
      <c r="K84" s="166"/>
      <c r="L84" s="167"/>
      <c r="M84" s="13"/>
      <c r="N84" s="13"/>
      <c r="O84" s="13"/>
    </row>
    <row r="85" spans="1:15" s="11" customFormat="1" ht="21.75" customHeight="1" thickBot="1" x14ac:dyDescent="0.25">
      <c r="A85" s="10"/>
      <c r="B85" s="172"/>
      <c r="C85" s="173"/>
      <c r="D85" s="173"/>
      <c r="E85" s="173"/>
      <c r="F85" s="173"/>
      <c r="G85" s="173"/>
      <c r="H85" s="173"/>
      <c r="I85" s="173"/>
      <c r="J85" s="173"/>
      <c r="K85" s="173"/>
      <c r="L85" s="174"/>
      <c r="M85" s="13"/>
      <c r="N85" s="13"/>
      <c r="O85" s="13"/>
    </row>
    <row r="86" spans="1:15" ht="21.75" customHeight="1" thickTop="1" thickBot="1" x14ac:dyDescent="0.25">
      <c r="A86" s="1"/>
      <c r="B86" s="108" t="s">
        <v>83</v>
      </c>
      <c r="C86" s="132"/>
      <c r="D86" s="132"/>
      <c r="E86" s="132"/>
      <c r="F86" s="132"/>
      <c r="G86" s="132"/>
      <c r="H86" s="132"/>
      <c r="I86" s="132"/>
      <c r="J86" s="132"/>
      <c r="K86" s="133"/>
      <c r="L86" s="63" t="s">
        <v>59</v>
      </c>
    </row>
    <row r="87" spans="1:15" ht="21.75" customHeight="1" thickTop="1" thickBot="1" x14ac:dyDescent="0.25">
      <c r="A87" s="1"/>
      <c r="B87" s="63" t="s">
        <v>29</v>
      </c>
      <c r="C87" s="152" t="s">
        <v>60</v>
      </c>
      <c r="D87" s="152"/>
      <c r="E87" s="152"/>
      <c r="F87" s="152"/>
      <c r="G87" s="152"/>
      <c r="H87" s="152"/>
      <c r="I87" s="152"/>
      <c r="J87" s="152"/>
      <c r="K87" s="152"/>
      <c r="L87" s="59">
        <v>105.2</v>
      </c>
    </row>
    <row r="88" spans="1:15" ht="21.75" customHeight="1" thickTop="1" thickBot="1" x14ac:dyDescent="0.25">
      <c r="A88" s="1"/>
      <c r="B88" s="109" t="s">
        <v>31</v>
      </c>
      <c r="C88" s="177" t="s">
        <v>37</v>
      </c>
      <c r="D88" s="177"/>
      <c r="E88" s="178"/>
      <c r="F88" s="178"/>
      <c r="G88" s="178"/>
      <c r="H88" s="178"/>
      <c r="I88" s="178"/>
      <c r="J88" s="178"/>
      <c r="K88" s="178"/>
      <c r="L88" s="59"/>
    </row>
    <row r="89" spans="1:15" ht="21.75" customHeight="1" thickTop="1" thickBot="1" x14ac:dyDescent="0.25">
      <c r="A89" s="1"/>
      <c r="B89" s="109"/>
      <c r="C89" s="177"/>
      <c r="D89" s="177"/>
      <c r="E89" s="178"/>
      <c r="F89" s="178"/>
      <c r="G89" s="178"/>
      <c r="H89" s="178"/>
      <c r="I89" s="178"/>
      <c r="J89" s="178"/>
      <c r="K89" s="178"/>
      <c r="L89" s="59"/>
    </row>
    <row r="90" spans="1:15" s="11" customFormat="1" ht="21.75" customHeight="1" thickTop="1" thickBot="1" x14ac:dyDescent="0.25">
      <c r="A90" s="10"/>
      <c r="B90" s="108" t="s">
        <v>61</v>
      </c>
      <c r="C90" s="132"/>
      <c r="D90" s="132"/>
      <c r="E90" s="132"/>
      <c r="F90" s="132"/>
      <c r="G90" s="132"/>
      <c r="H90" s="132"/>
      <c r="I90" s="132"/>
      <c r="J90" s="132"/>
      <c r="K90" s="133"/>
      <c r="L90" s="30">
        <f>SUM(L87:L89)</f>
        <v>105.2</v>
      </c>
      <c r="M90" s="13"/>
      <c r="N90" s="13"/>
      <c r="O90" s="13"/>
    </row>
    <row r="91" spans="1:15" s="11" customFormat="1" ht="48.75" customHeight="1" thickTop="1" thickBot="1" x14ac:dyDescent="0.25">
      <c r="A91" s="10"/>
      <c r="B91" s="165" t="s">
        <v>130</v>
      </c>
      <c r="C91" s="166"/>
      <c r="D91" s="166"/>
      <c r="E91" s="166"/>
      <c r="F91" s="166"/>
      <c r="G91" s="166"/>
      <c r="H91" s="166"/>
      <c r="I91" s="166"/>
      <c r="J91" s="166"/>
      <c r="K91" s="166"/>
      <c r="L91" s="167"/>
      <c r="M91" s="13"/>
      <c r="N91" s="13"/>
      <c r="O91" s="13"/>
    </row>
    <row r="92" spans="1:15" s="11" customFormat="1" ht="21.75" customHeight="1" thickTop="1" thickBot="1" x14ac:dyDescent="0.25">
      <c r="A92" s="10"/>
      <c r="B92" s="108" t="s">
        <v>82</v>
      </c>
      <c r="C92" s="132"/>
      <c r="D92" s="132"/>
      <c r="E92" s="132"/>
      <c r="F92" s="132"/>
      <c r="G92" s="132"/>
      <c r="H92" s="132"/>
      <c r="I92" s="132"/>
      <c r="J92" s="132"/>
      <c r="K92" s="133"/>
      <c r="L92" s="63" t="s">
        <v>28</v>
      </c>
      <c r="M92" s="13"/>
      <c r="N92" s="13"/>
      <c r="O92" s="13"/>
    </row>
    <row r="93" spans="1:15" s="11" customFormat="1" ht="21.75" customHeight="1" thickTop="1" thickBot="1" x14ac:dyDescent="0.25">
      <c r="A93" s="10"/>
      <c r="B93" s="63" t="s">
        <v>29</v>
      </c>
      <c r="C93" s="17" t="s">
        <v>13</v>
      </c>
      <c r="D93" s="17"/>
      <c r="E93" s="17"/>
      <c r="F93" s="17"/>
      <c r="G93" s="17"/>
      <c r="H93" s="17"/>
      <c r="I93" s="17"/>
      <c r="J93" s="17"/>
      <c r="K93" s="58">
        <v>0.05</v>
      </c>
      <c r="L93" s="22">
        <f>K93*L113</f>
        <v>163.82769981600001</v>
      </c>
      <c r="M93" s="13"/>
      <c r="N93" s="13"/>
      <c r="O93" s="13"/>
    </row>
    <row r="94" spans="1:15" s="11" customFormat="1" ht="21.75" customHeight="1" thickTop="1" thickBot="1" x14ac:dyDescent="0.25">
      <c r="A94" s="10"/>
      <c r="B94" s="63" t="s">
        <v>31</v>
      </c>
      <c r="C94" s="17" t="s">
        <v>14</v>
      </c>
      <c r="D94" s="17"/>
      <c r="E94" s="17"/>
      <c r="F94" s="17"/>
      <c r="G94" s="17"/>
      <c r="H94" s="17"/>
      <c r="I94" s="17"/>
      <c r="J94" s="17"/>
      <c r="K94" s="58">
        <v>7.0000000000000007E-2</v>
      </c>
      <c r="L94" s="22">
        <f>(L113+L93)*K94</f>
        <v>240.82671872952002</v>
      </c>
      <c r="M94" s="13"/>
      <c r="N94" s="13"/>
      <c r="O94" s="13"/>
    </row>
    <row r="95" spans="1:15" s="11" customFormat="1" ht="21.75" customHeight="1" thickTop="1" thickBot="1" x14ac:dyDescent="0.25">
      <c r="A95" s="10"/>
      <c r="B95" s="109" t="s">
        <v>32</v>
      </c>
      <c r="C95" s="17" t="s">
        <v>15</v>
      </c>
      <c r="D95" s="17"/>
      <c r="E95" s="17"/>
      <c r="F95" s="17"/>
      <c r="G95" s="17"/>
      <c r="H95" s="17"/>
      <c r="I95" s="17"/>
      <c r="J95" s="39" t="s">
        <v>16</v>
      </c>
      <c r="L95" s="38"/>
      <c r="M95" s="13"/>
      <c r="N95" s="13"/>
      <c r="O95" s="13"/>
    </row>
    <row r="96" spans="1:15" s="11" customFormat="1" ht="21.75" customHeight="1" thickTop="1" thickBot="1" x14ac:dyDescent="0.25">
      <c r="A96" s="10"/>
      <c r="B96" s="109"/>
      <c r="C96" s="17"/>
      <c r="D96" s="31" t="s">
        <v>17</v>
      </c>
      <c r="E96" s="31"/>
      <c r="F96" s="31"/>
      <c r="G96" s="17" t="s">
        <v>18</v>
      </c>
      <c r="H96" s="32"/>
      <c r="I96" s="32"/>
      <c r="J96" s="186">
        <f>SUM(K96:K98)</f>
        <v>0.14250000000000002</v>
      </c>
      <c r="K96" s="40">
        <v>1.6500000000000001E-2</v>
      </c>
      <c r="L96" s="46">
        <f>((L113+L93+L94)/(1-J96))*K96</f>
        <v>70.833747924526051</v>
      </c>
      <c r="M96" s="13"/>
      <c r="N96" s="13"/>
      <c r="O96" s="13"/>
    </row>
    <row r="97" spans="1:15" s="11" customFormat="1" ht="21.75" customHeight="1" thickTop="1" thickBot="1" x14ac:dyDescent="0.25">
      <c r="A97" s="10"/>
      <c r="B97" s="109"/>
      <c r="C97" s="17"/>
      <c r="D97" s="17"/>
      <c r="E97" s="17"/>
      <c r="F97" s="17"/>
      <c r="G97" s="17" t="s">
        <v>19</v>
      </c>
      <c r="H97" s="32"/>
      <c r="I97" s="32"/>
      <c r="J97" s="187"/>
      <c r="K97" s="40">
        <v>7.5999999999999998E-2</v>
      </c>
      <c r="L97" s="46">
        <f>((L113+L93+L94)/(1-J96))*K97</f>
        <v>326.26453589478666</v>
      </c>
      <c r="M97" s="13"/>
      <c r="N97" s="13"/>
      <c r="O97" s="13"/>
    </row>
    <row r="98" spans="1:15" s="11" customFormat="1" ht="21.75" customHeight="1" thickTop="1" thickBot="1" x14ac:dyDescent="0.25">
      <c r="A98" s="10"/>
      <c r="B98" s="109"/>
      <c r="C98" s="31"/>
      <c r="D98" s="31" t="s">
        <v>20</v>
      </c>
      <c r="E98" s="31"/>
      <c r="F98" s="17"/>
      <c r="G98" s="17" t="s">
        <v>21</v>
      </c>
      <c r="H98" s="32"/>
      <c r="I98" s="32"/>
      <c r="J98" s="188"/>
      <c r="K98" s="40">
        <v>0.05</v>
      </c>
      <c r="L98" s="46">
        <f>((L113+L93+L94)/(1-J96))*K98</f>
        <v>214.64772098341228</v>
      </c>
      <c r="M98" s="13"/>
      <c r="N98" s="13"/>
      <c r="O98" s="13"/>
    </row>
    <row r="99" spans="1:15" s="11" customFormat="1" ht="21.75" customHeight="1" thickTop="1" thickBot="1" x14ac:dyDescent="0.25">
      <c r="A99" s="10"/>
      <c r="B99" s="66" t="s">
        <v>68</v>
      </c>
      <c r="C99" s="29"/>
      <c r="D99" s="29"/>
      <c r="E99" s="29"/>
      <c r="F99" s="29"/>
      <c r="G99" s="29"/>
      <c r="H99" s="29"/>
      <c r="I99" s="29"/>
      <c r="J99" s="29"/>
      <c r="K99" s="29"/>
      <c r="L99" s="30">
        <f>L93+L94+L96+L97+L98</f>
        <v>1016.4004233482449</v>
      </c>
      <c r="M99" s="13"/>
      <c r="N99" s="13"/>
      <c r="O99" s="13"/>
    </row>
    <row r="100" spans="1:15" s="11" customFormat="1" ht="37.15" customHeight="1" thickTop="1" thickBot="1" x14ac:dyDescent="0.25">
      <c r="A100" s="10"/>
      <c r="B100" s="189" t="s">
        <v>77</v>
      </c>
      <c r="C100" s="190"/>
      <c r="D100" s="190"/>
      <c r="E100" s="190"/>
      <c r="F100" s="190"/>
      <c r="G100" s="190"/>
      <c r="H100" s="190"/>
      <c r="I100" s="190"/>
      <c r="J100" s="190"/>
      <c r="K100" s="190"/>
      <c r="L100" s="191"/>
    </row>
    <row r="101" spans="1:15" s="11" customFormat="1" ht="21.6" hidden="1" customHeight="1" x14ac:dyDescent="0.2">
      <c r="A101" s="10"/>
      <c r="B101" s="192"/>
      <c r="C101" s="193"/>
      <c r="D101" s="193"/>
      <c r="E101" s="193"/>
      <c r="F101" s="193"/>
      <c r="G101" s="193"/>
      <c r="H101" s="193"/>
      <c r="I101" s="193"/>
      <c r="J101" s="193"/>
      <c r="K101" s="193"/>
      <c r="L101" s="194"/>
    </row>
    <row r="102" spans="1:15" s="11" customFormat="1" ht="21.6" hidden="1" customHeight="1" x14ac:dyDescent="0.2">
      <c r="A102" s="10"/>
      <c r="B102" s="192"/>
      <c r="C102" s="193"/>
      <c r="D102" s="193"/>
      <c r="E102" s="193"/>
      <c r="F102" s="193"/>
      <c r="G102" s="193"/>
      <c r="H102" s="193"/>
      <c r="I102" s="193"/>
      <c r="J102" s="193"/>
      <c r="K102" s="193"/>
      <c r="L102" s="194"/>
    </row>
    <row r="103" spans="1:15" s="11" customFormat="1" ht="21.6" hidden="1" customHeight="1" x14ac:dyDescent="0.2">
      <c r="A103" s="10"/>
      <c r="B103" s="192"/>
      <c r="C103" s="193"/>
      <c r="D103" s="193"/>
      <c r="E103" s="193"/>
      <c r="F103" s="193"/>
      <c r="G103" s="193"/>
      <c r="H103" s="193"/>
      <c r="I103" s="193"/>
      <c r="J103" s="193"/>
      <c r="K103" s="193"/>
      <c r="L103" s="194"/>
    </row>
    <row r="104" spans="1:15" s="11" customFormat="1" ht="21.6" hidden="1" customHeight="1" x14ac:dyDescent="0.2">
      <c r="A104" s="10"/>
      <c r="B104" s="192"/>
      <c r="C104" s="193"/>
      <c r="D104" s="193"/>
      <c r="E104" s="193"/>
      <c r="F104" s="193"/>
      <c r="G104" s="193"/>
      <c r="H104" s="193"/>
      <c r="I104" s="193"/>
      <c r="J104" s="193"/>
      <c r="K104" s="193"/>
      <c r="L104" s="194"/>
    </row>
    <row r="105" spans="1:15" ht="21.6" hidden="1" customHeight="1" x14ac:dyDescent="0.2">
      <c r="A105" s="1"/>
      <c r="B105" s="195"/>
      <c r="C105" s="196"/>
      <c r="D105" s="196"/>
      <c r="E105" s="196"/>
      <c r="F105" s="196"/>
      <c r="G105" s="196"/>
      <c r="H105" s="196"/>
      <c r="I105" s="196"/>
      <c r="J105" s="196"/>
      <c r="K105" s="196"/>
      <c r="L105" s="197"/>
    </row>
    <row r="106" spans="1:15" ht="21.75" customHeight="1" thickTop="1" thickBot="1" x14ac:dyDescent="0.25">
      <c r="A106" s="1"/>
      <c r="B106" s="108" t="s">
        <v>62</v>
      </c>
      <c r="C106" s="132"/>
      <c r="D106" s="132"/>
      <c r="E106" s="132"/>
      <c r="F106" s="132"/>
      <c r="G106" s="132"/>
      <c r="H106" s="132"/>
      <c r="I106" s="132"/>
      <c r="J106" s="132"/>
      <c r="K106" s="132"/>
      <c r="L106" s="133"/>
    </row>
    <row r="107" spans="1:15" ht="21.75" customHeight="1" thickTop="1" thickBot="1" x14ac:dyDescent="0.25">
      <c r="A107" s="1"/>
      <c r="B107" s="179" t="s">
        <v>63</v>
      </c>
      <c r="C107" s="180"/>
      <c r="D107" s="180"/>
      <c r="E107" s="180"/>
      <c r="F107" s="180"/>
      <c r="G107" s="180"/>
      <c r="H107" s="180"/>
      <c r="I107" s="180"/>
      <c r="J107" s="180"/>
      <c r="K107" s="181"/>
      <c r="L107" s="63" t="s">
        <v>59</v>
      </c>
    </row>
    <row r="108" spans="1:15" ht="21.75" customHeight="1" thickTop="1" thickBot="1" x14ac:dyDescent="0.25">
      <c r="A108" s="1"/>
      <c r="B108" s="63" t="s">
        <v>29</v>
      </c>
      <c r="C108" s="182" t="s">
        <v>27</v>
      </c>
      <c r="D108" s="183"/>
      <c r="E108" s="183"/>
      <c r="F108" s="183"/>
      <c r="G108" s="183"/>
      <c r="H108" s="183"/>
      <c r="I108" s="183"/>
      <c r="J108" s="183"/>
      <c r="K108" s="184"/>
      <c r="L108" s="22">
        <f>L26</f>
        <v>1608.25</v>
      </c>
    </row>
    <row r="109" spans="1:15" ht="21.75" customHeight="1" thickTop="1" thickBot="1" x14ac:dyDescent="0.25">
      <c r="A109" s="1"/>
      <c r="B109" s="63" t="s">
        <v>31</v>
      </c>
      <c r="C109" s="185" t="s">
        <v>64</v>
      </c>
      <c r="D109" s="185"/>
      <c r="E109" s="185"/>
      <c r="F109" s="185"/>
      <c r="G109" s="185"/>
      <c r="H109" s="185"/>
      <c r="I109" s="185"/>
      <c r="J109" s="185"/>
      <c r="K109" s="185"/>
      <c r="L109" s="22">
        <f>L62</f>
        <v>1189.8603713699999</v>
      </c>
    </row>
    <row r="110" spans="1:15" ht="21.75" customHeight="1" thickTop="1" thickBot="1" x14ac:dyDescent="0.25">
      <c r="A110" s="1"/>
      <c r="B110" s="63" t="s">
        <v>32</v>
      </c>
      <c r="C110" s="182" t="s">
        <v>65</v>
      </c>
      <c r="D110" s="183"/>
      <c r="E110" s="183"/>
      <c r="F110" s="183"/>
      <c r="G110" s="183"/>
      <c r="H110" s="183"/>
      <c r="I110" s="183"/>
      <c r="J110" s="183"/>
      <c r="K110" s="184"/>
      <c r="L110" s="22">
        <f>L71</f>
        <v>139.06126037999999</v>
      </c>
    </row>
    <row r="111" spans="1:15" ht="21.75" customHeight="1" thickTop="1" thickBot="1" x14ac:dyDescent="0.25">
      <c r="A111" s="1"/>
      <c r="B111" s="63" t="s">
        <v>33</v>
      </c>
      <c r="C111" s="182" t="s">
        <v>66</v>
      </c>
      <c r="D111" s="183"/>
      <c r="E111" s="183"/>
      <c r="F111" s="183"/>
      <c r="G111" s="183"/>
      <c r="H111" s="183"/>
      <c r="I111" s="183"/>
      <c r="J111" s="183"/>
      <c r="K111" s="184"/>
      <c r="L111" s="22">
        <f>L83</f>
        <v>234.18236456999998</v>
      </c>
    </row>
    <row r="112" spans="1:15" ht="21.75" customHeight="1" thickTop="1" thickBot="1" x14ac:dyDescent="0.25">
      <c r="A112" s="1"/>
      <c r="B112" s="63" t="s">
        <v>34</v>
      </c>
      <c r="C112" s="182" t="s">
        <v>86</v>
      </c>
      <c r="D112" s="183"/>
      <c r="E112" s="183"/>
      <c r="F112" s="183"/>
      <c r="G112" s="183"/>
      <c r="H112" s="183"/>
      <c r="I112" s="183"/>
      <c r="J112" s="183"/>
      <c r="K112" s="184"/>
      <c r="L112" s="22">
        <f>L90</f>
        <v>105.2</v>
      </c>
    </row>
    <row r="113" spans="1:13" ht="21.75" customHeight="1" thickTop="1" thickBot="1" x14ac:dyDescent="0.25">
      <c r="A113" s="1"/>
      <c r="B113" s="108" t="s">
        <v>67</v>
      </c>
      <c r="C113" s="108"/>
      <c r="D113" s="108"/>
      <c r="E113" s="108"/>
      <c r="F113" s="108"/>
      <c r="G113" s="108"/>
      <c r="H113" s="108"/>
      <c r="I113" s="108"/>
      <c r="J113" s="108"/>
      <c r="K113" s="108"/>
      <c r="L113" s="30">
        <f>SUM(L108:L112)</f>
        <v>3276.5539963199999</v>
      </c>
      <c r="M113" s="12"/>
    </row>
    <row r="114" spans="1:13" s="11" customFormat="1" ht="21.75" customHeight="1" thickTop="1" thickBot="1" x14ac:dyDescent="0.25">
      <c r="A114" s="10"/>
      <c r="B114" s="63" t="s">
        <v>35</v>
      </c>
      <c r="C114" s="182" t="s">
        <v>85</v>
      </c>
      <c r="D114" s="183"/>
      <c r="E114" s="183"/>
      <c r="F114" s="183"/>
      <c r="G114" s="183"/>
      <c r="H114" s="183"/>
      <c r="I114" s="183"/>
      <c r="J114" s="183"/>
      <c r="K114" s="184"/>
      <c r="L114" s="22">
        <f>L99</f>
        <v>1016.4004233482449</v>
      </c>
    </row>
    <row r="115" spans="1:13" ht="34.15" customHeight="1" thickTop="1" thickBot="1" x14ac:dyDescent="0.25">
      <c r="A115" s="1"/>
      <c r="B115" s="203" t="s">
        <v>69</v>
      </c>
      <c r="C115" s="204"/>
      <c r="D115" s="204"/>
      <c r="E115" s="204"/>
      <c r="F115" s="204"/>
      <c r="G115" s="204"/>
      <c r="H115" s="204"/>
      <c r="I115" s="204"/>
      <c r="J115" s="204"/>
      <c r="K115" s="205"/>
      <c r="L115" s="41">
        <f>SUM(L113+L114)</f>
        <v>4292.9544196682446</v>
      </c>
    </row>
    <row r="116" spans="1:13" ht="21.75" customHeight="1" thickTop="1" thickBot="1" x14ac:dyDescent="0.25">
      <c r="A116" s="1"/>
      <c r="B116" s="8"/>
      <c r="C116" s="9"/>
      <c r="D116" s="9"/>
      <c r="E116" s="9"/>
      <c r="F116" s="9"/>
      <c r="G116" s="9"/>
      <c r="H116" s="9"/>
      <c r="I116" s="9"/>
      <c r="J116" s="9"/>
      <c r="K116" s="9"/>
      <c r="L116" s="5"/>
    </row>
    <row r="117" spans="1:13" ht="21.75" customHeight="1" thickTop="1" thickBot="1" x14ac:dyDescent="0.25">
      <c r="A117" s="1"/>
      <c r="B117" s="109" t="s">
        <v>70</v>
      </c>
      <c r="C117" s="109"/>
      <c r="D117" s="109"/>
      <c r="E117" s="109"/>
      <c r="F117" s="109"/>
      <c r="G117" s="109"/>
      <c r="H117" s="109"/>
      <c r="I117" s="109"/>
      <c r="J117" s="109"/>
      <c r="K117" s="109"/>
      <c r="L117" s="109"/>
    </row>
    <row r="118" spans="1:13" ht="45" customHeight="1" thickTop="1" thickBot="1" x14ac:dyDescent="0.25">
      <c r="A118" s="1"/>
      <c r="B118" s="206" t="s">
        <v>71</v>
      </c>
      <c r="C118" s="206"/>
      <c r="D118" s="206"/>
      <c r="E118" s="207" t="s">
        <v>112</v>
      </c>
      <c r="F118" s="207"/>
      <c r="G118" s="207" t="s">
        <v>72</v>
      </c>
      <c r="H118" s="207"/>
      <c r="I118" s="207" t="s">
        <v>73</v>
      </c>
      <c r="J118" s="207"/>
      <c r="K118" s="75" t="s">
        <v>113</v>
      </c>
      <c r="L118" s="33" t="s">
        <v>74</v>
      </c>
    </row>
    <row r="119" spans="1:13" ht="21.75" customHeight="1" thickTop="1" thickBot="1" x14ac:dyDescent="0.25">
      <c r="A119" s="1"/>
      <c r="B119" s="198" t="s">
        <v>116</v>
      </c>
      <c r="C119" s="198"/>
      <c r="D119" s="198"/>
      <c r="E119" s="199">
        <f>L115</f>
        <v>4292.9544196682446</v>
      </c>
      <c r="F119" s="199"/>
      <c r="G119" s="200">
        <v>1</v>
      </c>
      <c r="H119" s="200"/>
      <c r="I119" s="201">
        <f>G119*E119</f>
        <v>4292.9544196682446</v>
      </c>
      <c r="J119" s="201"/>
      <c r="K119" s="100">
        <v>10</v>
      </c>
      <c r="L119" s="34">
        <f>ROUND(K119*I119,2)</f>
        <v>42929.54</v>
      </c>
    </row>
    <row r="120" spans="1:13" ht="36.75" customHeight="1" thickTop="1" thickBot="1" x14ac:dyDescent="0.25">
      <c r="A120" s="1"/>
      <c r="B120" s="202" t="s">
        <v>75</v>
      </c>
      <c r="C120" s="202"/>
      <c r="D120" s="202"/>
      <c r="E120" s="202"/>
      <c r="F120" s="202"/>
      <c r="G120" s="202"/>
      <c r="H120" s="202"/>
      <c r="I120" s="202"/>
      <c r="J120" s="202"/>
      <c r="K120" s="202"/>
      <c r="L120" s="42">
        <f>L119</f>
        <v>42929.54</v>
      </c>
    </row>
    <row r="121" spans="1:13" ht="36.75" customHeight="1" thickTop="1" thickBot="1" x14ac:dyDescent="0.25">
      <c r="A121" s="1"/>
      <c r="B121" s="108" t="s">
        <v>78</v>
      </c>
      <c r="C121" s="132"/>
      <c r="D121" s="132"/>
      <c r="E121" s="132"/>
      <c r="F121" s="132"/>
      <c r="G121" s="132"/>
      <c r="H121" s="132"/>
      <c r="I121" s="132"/>
      <c r="J121" s="132"/>
      <c r="K121" s="132"/>
      <c r="L121" s="42">
        <f>L120*12</f>
        <v>515154.48</v>
      </c>
    </row>
    <row r="122" spans="1:13" ht="16.5" thickTop="1" x14ac:dyDescent="0.2"/>
    <row r="1048507" ht="12.75" customHeight="1" x14ac:dyDescent="0.2"/>
    <row r="1048508" ht="12.75" customHeight="1" x14ac:dyDescent="0.2"/>
    <row r="1048509" ht="12.75" customHeight="1" x14ac:dyDescent="0.2"/>
    <row r="1048510" ht="12.75" customHeight="1" x14ac:dyDescent="0.2"/>
    <row r="1048511" ht="12.75" customHeight="1" x14ac:dyDescent="0.2"/>
    <row r="1048512" ht="12.75" customHeight="1" x14ac:dyDescent="0.2"/>
    <row r="1048513" ht="12.75" customHeight="1" x14ac:dyDescent="0.2"/>
    <row r="1048514" ht="12.75" customHeight="1" x14ac:dyDescent="0.2"/>
    <row r="1048515" ht="12.75" customHeight="1" x14ac:dyDescent="0.2"/>
    <row r="1048516" ht="12.75" customHeight="1" x14ac:dyDescent="0.2"/>
    <row r="1048517" ht="12.75" customHeight="1" x14ac:dyDescent="0.2"/>
    <row r="1048518" ht="12.75" customHeight="1" x14ac:dyDescent="0.2"/>
    <row r="1048519" ht="12.75" customHeight="1" x14ac:dyDescent="0.2"/>
    <row r="1048520" ht="12.75" customHeight="1" x14ac:dyDescent="0.2"/>
    <row r="1048521" ht="12.75" customHeight="1" x14ac:dyDescent="0.2"/>
    <row r="1048522" ht="12.75" customHeight="1" x14ac:dyDescent="0.2"/>
    <row r="1048523" ht="12.75" customHeight="1" x14ac:dyDescent="0.2"/>
    <row r="1048524" ht="12.75" customHeight="1" x14ac:dyDescent="0.2"/>
    <row r="1048525" ht="12.75" customHeight="1" x14ac:dyDescent="0.2"/>
    <row r="1048526" ht="12.75" customHeight="1" x14ac:dyDescent="0.2"/>
    <row r="1048527" ht="12.75" customHeight="1" x14ac:dyDescent="0.2"/>
    <row r="1048528" ht="12.75" customHeight="1" x14ac:dyDescent="0.2"/>
    <row r="1048529" ht="12.75" customHeight="1" x14ac:dyDescent="0.2"/>
    <row r="1048530" ht="12.75" customHeight="1" x14ac:dyDescent="0.2"/>
    <row r="1048531" ht="12.75" customHeight="1" x14ac:dyDescent="0.2"/>
    <row r="1048532" ht="12.75" customHeight="1" x14ac:dyDescent="0.2"/>
    <row r="1048533" ht="12.75" customHeight="1" x14ac:dyDescent="0.2"/>
    <row r="1048534" ht="12.75" customHeight="1" x14ac:dyDescent="0.2"/>
    <row r="1048535" ht="12.75" customHeight="1" x14ac:dyDescent="0.2"/>
    <row r="1048536" ht="12.75" customHeight="1" x14ac:dyDescent="0.2"/>
    <row r="1048537" ht="12.75" customHeight="1" x14ac:dyDescent="0.2"/>
  </sheetData>
  <mergeCells count="103">
    <mergeCell ref="B119:D119"/>
    <mergeCell ref="E119:F119"/>
    <mergeCell ref="G119:H119"/>
    <mergeCell ref="I119:J119"/>
    <mergeCell ref="B120:K120"/>
    <mergeCell ref="B121:K121"/>
    <mergeCell ref="C112:K112"/>
    <mergeCell ref="B113:K113"/>
    <mergeCell ref="C114:K114"/>
    <mergeCell ref="B115:K115"/>
    <mergeCell ref="B117:L117"/>
    <mergeCell ref="B118:D118"/>
    <mergeCell ref="E118:F118"/>
    <mergeCell ref="G118:H118"/>
    <mergeCell ref="I118:J118"/>
    <mergeCell ref="B106:L106"/>
    <mergeCell ref="B107:K107"/>
    <mergeCell ref="C108:K108"/>
    <mergeCell ref="C109:K109"/>
    <mergeCell ref="C110:K110"/>
    <mergeCell ref="C111:K111"/>
    <mergeCell ref="B90:K90"/>
    <mergeCell ref="B91:L91"/>
    <mergeCell ref="B92:K92"/>
    <mergeCell ref="B95:B98"/>
    <mergeCell ref="J96:J98"/>
    <mergeCell ref="B100:L105"/>
    <mergeCell ref="B84:L85"/>
    <mergeCell ref="B86:K86"/>
    <mergeCell ref="C87:K87"/>
    <mergeCell ref="B88:B89"/>
    <mergeCell ref="C88:D89"/>
    <mergeCell ref="E88:K88"/>
    <mergeCell ref="E89:K89"/>
    <mergeCell ref="C77:J77"/>
    <mergeCell ref="C78:J78"/>
    <mergeCell ref="C79:J79"/>
    <mergeCell ref="C80:J80"/>
    <mergeCell ref="C81:J81"/>
    <mergeCell ref="C82:J82"/>
    <mergeCell ref="C70:J70"/>
    <mergeCell ref="B71:J71"/>
    <mergeCell ref="B72:L74"/>
    <mergeCell ref="B75:L75"/>
    <mergeCell ref="C76:J76"/>
    <mergeCell ref="C67:J67"/>
    <mergeCell ref="C68:J68"/>
    <mergeCell ref="C69:J69"/>
    <mergeCell ref="B83:J83"/>
    <mergeCell ref="B63:L63"/>
    <mergeCell ref="B64:L64"/>
    <mergeCell ref="C65:J65"/>
    <mergeCell ref="C66:J66"/>
    <mergeCell ref="B56:L57"/>
    <mergeCell ref="B58:L58"/>
    <mergeCell ref="C59:J59"/>
    <mergeCell ref="C60:J60"/>
    <mergeCell ref="C61:K61"/>
    <mergeCell ref="C62:K62"/>
    <mergeCell ref="C50:K50"/>
    <mergeCell ref="C51:K51"/>
    <mergeCell ref="C52:K52"/>
    <mergeCell ref="C53:K53"/>
    <mergeCell ref="C54:K54"/>
    <mergeCell ref="C55:K55"/>
    <mergeCell ref="C42:J42"/>
    <mergeCell ref="C43:J43"/>
    <mergeCell ref="C44:F44"/>
    <mergeCell ref="I44:J44"/>
    <mergeCell ref="B46:L48"/>
    <mergeCell ref="B49:L49"/>
    <mergeCell ref="B36:L36"/>
    <mergeCell ref="B37:J37"/>
    <mergeCell ref="C38:J38"/>
    <mergeCell ref="C39:J39"/>
    <mergeCell ref="C40:J40"/>
    <mergeCell ref="C41:J41"/>
    <mergeCell ref="B29:L29"/>
    <mergeCell ref="B30:L30"/>
    <mergeCell ref="C31:J31"/>
    <mergeCell ref="C32:J32"/>
    <mergeCell ref="C33:J33"/>
    <mergeCell ref="B34:L35"/>
    <mergeCell ref="B20:L22"/>
    <mergeCell ref="B23:K23"/>
    <mergeCell ref="B25:L25"/>
    <mergeCell ref="B26:K26"/>
    <mergeCell ref="B27:L28"/>
    <mergeCell ref="B5:D5"/>
    <mergeCell ref="E5:J5"/>
    <mergeCell ref="C7:F7"/>
    <mergeCell ref="G7:L7"/>
    <mergeCell ref="B12:L14"/>
    <mergeCell ref="B15:L15"/>
    <mergeCell ref="B1:J1"/>
    <mergeCell ref="B2:D2"/>
    <mergeCell ref="E2:J2"/>
    <mergeCell ref="B3:D3"/>
    <mergeCell ref="E3:J3"/>
    <mergeCell ref="B4:D4"/>
    <mergeCell ref="E4:G4"/>
    <mergeCell ref="I4:J4"/>
    <mergeCell ref="C19:K19"/>
  </mergeCells>
  <pageMargins left="0.511811024" right="0.511811024" top="0.78740157499999996" bottom="0.78740157499999996" header="0.31496062000000002" footer="0.31496062000000002"/>
  <pageSetup paperSize="9" scale="58" fitToHeight="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1048537"/>
  <sheetViews>
    <sheetView topLeftCell="A41" workbookViewId="0">
      <selection activeCell="L51" sqref="L51"/>
    </sheetView>
  </sheetViews>
  <sheetFormatPr defaultColWidth="9.140625" defaultRowHeight="15.75" x14ac:dyDescent="0.2"/>
  <cols>
    <col min="1" max="11" width="12.42578125" style="13" customWidth="1"/>
    <col min="12" max="12" width="24.5703125" style="13" customWidth="1"/>
    <col min="13" max="13" width="12.42578125" style="13" customWidth="1"/>
    <col min="14" max="14" width="17.5703125" style="13" customWidth="1"/>
    <col min="15" max="15" width="17.42578125" style="13" customWidth="1"/>
    <col min="16" max="16" width="23.42578125" style="13" customWidth="1"/>
    <col min="17" max="257" width="12.42578125" style="13" customWidth="1"/>
    <col min="258" max="1025" width="12.42578125" style="51" customWidth="1"/>
    <col min="1026" max="16384" width="9.140625" style="51"/>
  </cols>
  <sheetData>
    <row r="1" spans="1:12" ht="21.75" customHeight="1" thickTop="1" thickBot="1" x14ac:dyDescent="0.25">
      <c r="A1" s="1"/>
      <c r="B1" s="108" t="s">
        <v>22</v>
      </c>
      <c r="C1" s="108"/>
      <c r="D1" s="108"/>
      <c r="E1" s="108"/>
      <c r="F1" s="108"/>
      <c r="G1" s="108"/>
      <c r="H1" s="108"/>
      <c r="I1" s="108"/>
      <c r="J1" s="109"/>
      <c r="K1" s="2"/>
      <c r="L1" s="3"/>
    </row>
    <row r="2" spans="1:12" ht="21.75" customHeight="1" thickTop="1" thickBot="1" x14ac:dyDescent="0.25">
      <c r="A2" s="1"/>
      <c r="B2" s="110" t="s">
        <v>0</v>
      </c>
      <c r="C2" s="110"/>
      <c r="D2" s="110"/>
      <c r="E2" s="111"/>
      <c r="F2" s="111"/>
      <c r="G2" s="111"/>
      <c r="H2" s="111"/>
      <c r="I2" s="111"/>
      <c r="J2" s="112"/>
      <c r="K2" s="4"/>
      <c r="L2" s="5"/>
    </row>
    <row r="3" spans="1:12" ht="21.75" customHeight="1" thickTop="1" thickBot="1" x14ac:dyDescent="0.25">
      <c r="A3" s="1"/>
      <c r="B3" s="110" t="s">
        <v>1</v>
      </c>
      <c r="C3" s="110"/>
      <c r="D3" s="110"/>
      <c r="E3" s="111"/>
      <c r="F3" s="111"/>
      <c r="G3" s="111"/>
      <c r="H3" s="111"/>
      <c r="I3" s="111"/>
      <c r="J3" s="112"/>
      <c r="K3" s="4"/>
      <c r="L3" s="5"/>
    </row>
    <row r="4" spans="1:12" ht="21.75" customHeight="1" thickTop="1" thickBot="1" x14ac:dyDescent="0.25">
      <c r="A4" s="1"/>
      <c r="B4" s="110" t="s">
        <v>2</v>
      </c>
      <c r="C4" s="110"/>
      <c r="D4" s="110"/>
      <c r="E4" s="113"/>
      <c r="F4" s="114"/>
      <c r="G4" s="115"/>
      <c r="H4" s="15" t="s">
        <v>3</v>
      </c>
      <c r="I4" s="116"/>
      <c r="J4" s="117"/>
      <c r="K4" s="4"/>
      <c r="L4" s="5"/>
    </row>
    <row r="5" spans="1:12" ht="21.75" customHeight="1" thickTop="1" thickBot="1" x14ac:dyDescent="0.25">
      <c r="A5" s="1"/>
      <c r="B5" s="134" t="s">
        <v>23</v>
      </c>
      <c r="C5" s="134"/>
      <c r="D5" s="134"/>
      <c r="E5" s="135" t="s">
        <v>121</v>
      </c>
      <c r="F5" s="135"/>
      <c r="G5" s="135"/>
      <c r="H5" s="135"/>
      <c r="I5" s="135"/>
      <c r="J5" s="135"/>
      <c r="K5" s="6"/>
      <c r="L5" s="7"/>
    </row>
    <row r="6" spans="1:12" ht="21.75" customHeight="1" thickTop="1" thickBot="1" x14ac:dyDescent="0.25">
      <c r="A6" s="1"/>
      <c r="B6" s="8"/>
      <c r="C6" s="9"/>
      <c r="D6" s="9"/>
      <c r="E6" s="9"/>
      <c r="F6" s="9"/>
      <c r="G6" s="9"/>
      <c r="H6" s="9"/>
      <c r="I6" s="9"/>
      <c r="J6" s="9"/>
      <c r="K6" s="9"/>
      <c r="L6" s="5"/>
    </row>
    <row r="7" spans="1:12" ht="21.75" customHeight="1" thickTop="1" thickBot="1" x14ac:dyDescent="0.25">
      <c r="A7" s="1"/>
      <c r="B7" s="16" t="s">
        <v>24</v>
      </c>
      <c r="C7" s="136" t="s">
        <v>4</v>
      </c>
      <c r="D7" s="136"/>
      <c r="E7" s="136"/>
      <c r="F7" s="136"/>
      <c r="G7" s="137" t="s">
        <v>87</v>
      </c>
      <c r="H7" s="137"/>
      <c r="I7" s="137"/>
      <c r="J7" s="137"/>
      <c r="K7" s="137"/>
      <c r="L7" s="137"/>
    </row>
    <row r="8" spans="1:12" ht="21.75" customHeight="1" thickTop="1" thickBot="1" x14ac:dyDescent="0.25">
      <c r="A8" s="1"/>
      <c r="B8" s="16" t="s">
        <v>24</v>
      </c>
      <c r="C8" s="35" t="s">
        <v>5</v>
      </c>
      <c r="D8" s="35"/>
      <c r="E8" s="35"/>
      <c r="F8" s="35"/>
      <c r="G8" s="35"/>
      <c r="H8" s="35"/>
      <c r="I8" s="35"/>
      <c r="J8" s="35"/>
      <c r="K8" s="35"/>
      <c r="L8" s="43">
        <v>12</v>
      </c>
    </row>
    <row r="9" spans="1:12" ht="21.75" customHeight="1" thickTop="1" thickBot="1" x14ac:dyDescent="0.25">
      <c r="A9" s="1"/>
      <c r="B9" s="16" t="s">
        <v>24</v>
      </c>
      <c r="C9" s="17" t="s">
        <v>76</v>
      </c>
      <c r="D9" s="17"/>
      <c r="E9" s="17"/>
      <c r="F9" s="17"/>
      <c r="G9" s="17"/>
      <c r="H9" s="17"/>
      <c r="I9" s="17"/>
      <c r="J9" s="17"/>
      <c r="K9" s="17"/>
      <c r="L9" s="18">
        <v>2022</v>
      </c>
    </row>
    <row r="10" spans="1:12" ht="21.75" customHeight="1" thickTop="1" thickBot="1" x14ac:dyDescent="0.25">
      <c r="A10" s="1"/>
      <c r="B10" s="16" t="s">
        <v>24</v>
      </c>
      <c r="C10" s="17" t="s">
        <v>6</v>
      </c>
      <c r="D10" s="17"/>
      <c r="E10" s="17"/>
      <c r="F10" s="17"/>
      <c r="G10" s="17"/>
      <c r="H10" s="17"/>
      <c r="I10" s="17"/>
      <c r="J10" s="17"/>
      <c r="K10" s="17"/>
      <c r="L10" s="18" t="s">
        <v>88</v>
      </c>
    </row>
    <row r="11" spans="1:12" ht="21.75" customHeight="1" thickTop="1" thickBot="1" x14ac:dyDescent="0.25">
      <c r="A11" s="1"/>
      <c r="B11" s="16" t="s">
        <v>24</v>
      </c>
      <c r="C11" s="17" t="s">
        <v>7</v>
      </c>
      <c r="D11" s="17"/>
      <c r="E11" s="17"/>
      <c r="F11" s="17"/>
      <c r="G11" s="17"/>
      <c r="H11" s="17"/>
      <c r="I11" s="17"/>
      <c r="J11" s="17"/>
      <c r="K11" s="17"/>
      <c r="L11" s="101">
        <v>1</v>
      </c>
    </row>
    <row r="12" spans="1:12" ht="21.75" customHeight="1" thickTop="1" thickBot="1" x14ac:dyDescent="0.25">
      <c r="A12" s="1"/>
      <c r="B12" s="138"/>
      <c r="C12" s="139"/>
      <c r="D12" s="139"/>
      <c r="E12" s="139"/>
      <c r="F12" s="139"/>
      <c r="G12" s="139"/>
      <c r="H12" s="139"/>
      <c r="I12" s="139"/>
      <c r="J12" s="139"/>
      <c r="K12" s="139"/>
      <c r="L12" s="140"/>
    </row>
    <row r="13" spans="1:12" ht="21.75" customHeight="1" thickTop="1" thickBot="1" x14ac:dyDescent="0.25">
      <c r="A13" s="1"/>
      <c r="B13" s="141"/>
      <c r="C13" s="139"/>
      <c r="D13" s="139"/>
      <c r="E13" s="139"/>
      <c r="F13" s="139"/>
      <c r="G13" s="139"/>
      <c r="H13" s="139"/>
      <c r="I13" s="139"/>
      <c r="J13" s="139"/>
      <c r="K13" s="139"/>
      <c r="L13" s="140"/>
    </row>
    <row r="14" spans="1:12" ht="21.75" customHeight="1" thickTop="1" thickBot="1" x14ac:dyDescent="0.25">
      <c r="A14" s="1"/>
      <c r="B14" s="141"/>
      <c r="C14" s="139"/>
      <c r="D14" s="139"/>
      <c r="E14" s="139"/>
      <c r="F14" s="139"/>
      <c r="G14" s="139"/>
      <c r="H14" s="139"/>
      <c r="I14" s="139"/>
      <c r="J14" s="139"/>
      <c r="K14" s="139"/>
      <c r="L14" s="140"/>
    </row>
    <row r="15" spans="1:12" ht="21.75" customHeight="1" thickTop="1" thickBot="1" x14ac:dyDescent="0.25">
      <c r="A15" s="1"/>
      <c r="B15" s="109" t="s">
        <v>25</v>
      </c>
      <c r="C15" s="109"/>
      <c r="D15" s="109"/>
      <c r="E15" s="109"/>
      <c r="F15" s="109"/>
      <c r="G15" s="109"/>
      <c r="H15" s="109"/>
      <c r="I15" s="109"/>
      <c r="J15" s="109"/>
      <c r="K15" s="109"/>
      <c r="L15" s="109"/>
    </row>
    <row r="16" spans="1:12" ht="21.75" customHeight="1" thickTop="1" thickBot="1" x14ac:dyDescent="0.25">
      <c r="A16" s="1"/>
      <c r="B16" s="19">
        <v>1</v>
      </c>
      <c r="C16" s="17" t="s">
        <v>8</v>
      </c>
      <c r="D16" s="17"/>
      <c r="E16" s="17"/>
      <c r="F16" s="17"/>
      <c r="G16" s="17"/>
      <c r="H16" s="17"/>
      <c r="I16" s="17"/>
      <c r="J16" s="17"/>
      <c r="K16" s="17"/>
      <c r="L16" s="102">
        <v>5041.6899999999996</v>
      </c>
    </row>
    <row r="17" spans="1:14" ht="21.75" customHeight="1" thickTop="1" thickBot="1" x14ac:dyDescent="0.25">
      <c r="A17" s="1"/>
      <c r="B17" s="19">
        <v>2</v>
      </c>
      <c r="C17" s="17" t="s">
        <v>9</v>
      </c>
      <c r="D17" s="17"/>
      <c r="E17" s="17"/>
      <c r="F17" s="17"/>
      <c r="G17" s="17"/>
      <c r="H17" s="17"/>
      <c r="I17" s="17"/>
      <c r="J17" s="17"/>
      <c r="K17" s="17"/>
      <c r="L17" s="67"/>
    </row>
    <row r="18" spans="1:14" ht="21.75" customHeight="1" thickTop="1" thickBot="1" x14ac:dyDescent="0.25">
      <c r="A18" s="1"/>
      <c r="B18" s="19">
        <v>3</v>
      </c>
      <c r="C18" s="17" t="s">
        <v>10</v>
      </c>
      <c r="D18" s="17"/>
      <c r="E18" s="17"/>
      <c r="F18" s="17"/>
      <c r="G18" s="17"/>
      <c r="H18" s="17"/>
      <c r="I18" s="17"/>
      <c r="J18" s="17"/>
      <c r="K18" s="17"/>
      <c r="L18" s="20">
        <v>44562</v>
      </c>
    </row>
    <row r="19" spans="1:14" ht="21.75" customHeight="1" thickTop="1" thickBot="1" x14ac:dyDescent="0.25">
      <c r="A19" s="1"/>
      <c r="B19" s="53">
        <v>4</v>
      </c>
      <c r="C19" s="118" t="s">
        <v>26</v>
      </c>
      <c r="D19" s="119"/>
      <c r="E19" s="119"/>
      <c r="F19" s="119"/>
      <c r="G19" s="119"/>
      <c r="H19" s="119"/>
      <c r="I19" s="119"/>
      <c r="J19" s="119"/>
      <c r="K19" s="119"/>
      <c r="L19" s="62"/>
    </row>
    <row r="20" spans="1:14" ht="21.75" customHeight="1" thickTop="1" x14ac:dyDescent="0.2">
      <c r="A20" s="1"/>
      <c r="B20" s="120"/>
      <c r="C20" s="121"/>
      <c r="D20" s="121"/>
      <c r="E20" s="121"/>
      <c r="F20" s="121"/>
      <c r="G20" s="121"/>
      <c r="H20" s="121"/>
      <c r="I20" s="121"/>
      <c r="J20" s="121"/>
      <c r="K20" s="121"/>
      <c r="L20" s="122"/>
    </row>
    <row r="21" spans="1:14" ht="19.149999999999999" customHeight="1" thickBot="1" x14ac:dyDescent="0.25">
      <c r="A21" s="1"/>
      <c r="B21" s="123"/>
      <c r="C21" s="124"/>
      <c r="D21" s="124"/>
      <c r="E21" s="124"/>
      <c r="F21" s="124"/>
      <c r="G21" s="124"/>
      <c r="H21" s="124"/>
      <c r="I21" s="124"/>
      <c r="J21" s="124"/>
      <c r="K21" s="124"/>
      <c r="L21" s="125"/>
    </row>
    <row r="22" spans="1:14" ht="21.6" hidden="1" customHeight="1" x14ac:dyDescent="0.2">
      <c r="A22" s="1"/>
      <c r="B22" s="126"/>
      <c r="C22" s="127"/>
      <c r="D22" s="127"/>
      <c r="E22" s="127"/>
      <c r="F22" s="127"/>
      <c r="G22" s="127"/>
      <c r="H22" s="127"/>
      <c r="I22" s="127"/>
      <c r="J22" s="127"/>
      <c r="K22" s="127"/>
      <c r="L22" s="128"/>
    </row>
    <row r="23" spans="1:14" ht="21.75" customHeight="1" thickTop="1" thickBot="1" x14ac:dyDescent="0.25">
      <c r="A23" s="1"/>
      <c r="B23" s="109" t="s">
        <v>80</v>
      </c>
      <c r="C23" s="109"/>
      <c r="D23" s="109"/>
      <c r="E23" s="109"/>
      <c r="F23" s="109"/>
      <c r="G23" s="109"/>
      <c r="H23" s="109"/>
      <c r="I23" s="109"/>
      <c r="J23" s="109"/>
      <c r="K23" s="109"/>
      <c r="L23" s="54" t="s">
        <v>28</v>
      </c>
    </row>
    <row r="24" spans="1:14" ht="21.75" customHeight="1" thickTop="1" thickBot="1" x14ac:dyDescent="0.25">
      <c r="A24" s="1"/>
      <c r="B24" s="19" t="s">
        <v>29</v>
      </c>
      <c r="C24" s="17" t="s">
        <v>30</v>
      </c>
      <c r="D24" s="17"/>
      <c r="E24" s="17"/>
      <c r="F24" s="17"/>
      <c r="G24" s="17"/>
      <c r="H24" s="17"/>
      <c r="I24" s="17"/>
      <c r="J24" s="17"/>
      <c r="K24" s="21"/>
      <c r="L24" s="22">
        <f>L16</f>
        <v>5041.6899999999996</v>
      </c>
    </row>
    <row r="25" spans="1:14" ht="21.6" hidden="1" customHeight="1" x14ac:dyDescent="0.2">
      <c r="A25" s="1"/>
      <c r="B25" s="129"/>
      <c r="C25" s="130"/>
      <c r="D25" s="130"/>
      <c r="E25" s="130"/>
      <c r="F25" s="130"/>
      <c r="G25" s="130"/>
      <c r="H25" s="130"/>
      <c r="I25" s="130"/>
      <c r="J25" s="130"/>
      <c r="K25" s="130"/>
      <c r="L25" s="131"/>
    </row>
    <row r="26" spans="1:14" ht="21.75" customHeight="1" thickTop="1" thickBot="1" x14ac:dyDescent="0.25">
      <c r="A26" s="1"/>
      <c r="B26" s="108" t="s">
        <v>79</v>
      </c>
      <c r="C26" s="132"/>
      <c r="D26" s="132"/>
      <c r="E26" s="132"/>
      <c r="F26" s="132"/>
      <c r="G26" s="132"/>
      <c r="H26" s="132"/>
      <c r="I26" s="132"/>
      <c r="J26" s="132"/>
      <c r="K26" s="133"/>
      <c r="L26" s="23">
        <f>SUM(L24:L24)</f>
        <v>5041.6899999999996</v>
      </c>
      <c r="N26" s="45"/>
    </row>
    <row r="27" spans="1:14" ht="21.75" customHeight="1" thickTop="1" x14ac:dyDescent="0.2">
      <c r="A27" s="1"/>
      <c r="B27" s="120" t="s">
        <v>109</v>
      </c>
      <c r="C27" s="121"/>
      <c r="D27" s="121"/>
      <c r="E27" s="121"/>
      <c r="F27" s="121"/>
      <c r="G27" s="121"/>
      <c r="H27" s="121"/>
      <c r="I27" s="121"/>
      <c r="J27" s="121"/>
      <c r="K27" s="121"/>
      <c r="L27" s="122"/>
    </row>
    <row r="28" spans="1:14" ht="32.450000000000003" customHeight="1" thickBot="1" x14ac:dyDescent="0.25">
      <c r="A28" s="1"/>
      <c r="B28" s="126"/>
      <c r="C28" s="127"/>
      <c r="D28" s="127"/>
      <c r="E28" s="127"/>
      <c r="F28" s="127"/>
      <c r="G28" s="127"/>
      <c r="H28" s="127"/>
      <c r="I28" s="127"/>
      <c r="J28" s="127"/>
      <c r="K28" s="127"/>
      <c r="L28" s="128"/>
    </row>
    <row r="29" spans="1:14" ht="21.75" customHeight="1" thickTop="1" thickBot="1" x14ac:dyDescent="0.25">
      <c r="A29" s="1"/>
      <c r="B29" s="108" t="s">
        <v>38</v>
      </c>
      <c r="C29" s="108"/>
      <c r="D29" s="108"/>
      <c r="E29" s="108"/>
      <c r="F29" s="108"/>
      <c r="G29" s="108"/>
      <c r="H29" s="108"/>
      <c r="I29" s="108"/>
      <c r="J29" s="108"/>
      <c r="K29" s="108"/>
      <c r="L29" s="109"/>
    </row>
    <row r="30" spans="1:14" ht="21.75" customHeight="1" thickTop="1" thickBot="1" x14ac:dyDescent="0.25">
      <c r="A30" s="1"/>
      <c r="B30" s="108" t="s">
        <v>94</v>
      </c>
      <c r="C30" s="108"/>
      <c r="D30" s="108"/>
      <c r="E30" s="108"/>
      <c r="F30" s="108"/>
      <c r="G30" s="108"/>
      <c r="H30" s="108"/>
      <c r="I30" s="108"/>
      <c r="J30" s="108"/>
      <c r="K30" s="108"/>
      <c r="L30" s="109"/>
    </row>
    <row r="31" spans="1:14" ht="21.75" customHeight="1" thickTop="1" thickBot="1" x14ac:dyDescent="0.25">
      <c r="A31" s="1"/>
      <c r="B31" s="24" t="s">
        <v>29</v>
      </c>
      <c r="C31" s="143" t="s">
        <v>81</v>
      </c>
      <c r="D31" s="143"/>
      <c r="E31" s="143"/>
      <c r="F31" s="143"/>
      <c r="G31" s="143"/>
      <c r="H31" s="143"/>
      <c r="I31" s="143"/>
      <c r="J31" s="143"/>
      <c r="K31" s="84">
        <v>8.3299999999999999E-2</v>
      </c>
      <c r="L31" s="28">
        <f>L26*K31</f>
        <v>419.97277699999995</v>
      </c>
    </row>
    <row r="32" spans="1:14" ht="21.75" customHeight="1" thickTop="1" thickBot="1" x14ac:dyDescent="0.25">
      <c r="A32" s="1"/>
      <c r="B32" s="24" t="s">
        <v>31</v>
      </c>
      <c r="C32" s="143" t="s">
        <v>89</v>
      </c>
      <c r="D32" s="143"/>
      <c r="E32" s="143"/>
      <c r="F32" s="143"/>
      <c r="G32" s="143"/>
      <c r="H32" s="143"/>
      <c r="I32" s="143"/>
      <c r="J32" s="143"/>
      <c r="K32" s="84">
        <v>2.7799999999999998E-2</v>
      </c>
      <c r="L32" s="28">
        <f>L26*K32</f>
        <v>140.15898199999998</v>
      </c>
    </row>
    <row r="33" spans="1:12" ht="21.75" customHeight="1" thickTop="1" thickBot="1" x14ac:dyDescent="0.25">
      <c r="A33" s="1"/>
      <c r="B33" s="56"/>
      <c r="C33" s="144" t="s">
        <v>50</v>
      </c>
      <c r="D33" s="144"/>
      <c r="E33" s="144"/>
      <c r="F33" s="144"/>
      <c r="G33" s="144"/>
      <c r="H33" s="144"/>
      <c r="I33" s="144"/>
      <c r="J33" s="144"/>
      <c r="K33" s="83">
        <f>K31+K32</f>
        <v>0.1111</v>
      </c>
      <c r="L33" s="23">
        <f>L26*K33</f>
        <v>560.13175899999999</v>
      </c>
    </row>
    <row r="34" spans="1:12" ht="21.75" customHeight="1" thickTop="1" x14ac:dyDescent="0.2">
      <c r="A34" s="1"/>
      <c r="B34" s="145" t="s">
        <v>110</v>
      </c>
      <c r="C34" s="146"/>
      <c r="D34" s="146"/>
      <c r="E34" s="146"/>
      <c r="F34" s="146"/>
      <c r="G34" s="146"/>
      <c r="H34" s="146"/>
      <c r="I34" s="146"/>
      <c r="J34" s="146"/>
      <c r="K34" s="146"/>
      <c r="L34" s="147"/>
    </row>
    <row r="35" spans="1:12" ht="55.15" customHeight="1" thickBot="1" x14ac:dyDescent="0.25">
      <c r="A35" s="1"/>
      <c r="B35" s="148"/>
      <c r="C35" s="149"/>
      <c r="D35" s="149"/>
      <c r="E35" s="149"/>
      <c r="F35" s="149"/>
      <c r="G35" s="149"/>
      <c r="H35" s="149"/>
      <c r="I35" s="149"/>
      <c r="J35" s="149"/>
      <c r="K35" s="149"/>
      <c r="L35" s="150"/>
    </row>
    <row r="36" spans="1:12" ht="21.75" customHeight="1" thickTop="1" thickBot="1" x14ac:dyDescent="0.25">
      <c r="A36" s="1"/>
      <c r="B36" s="108" t="s">
        <v>39</v>
      </c>
      <c r="C36" s="108"/>
      <c r="D36" s="108"/>
      <c r="E36" s="108"/>
      <c r="F36" s="108"/>
      <c r="G36" s="108"/>
      <c r="H36" s="108"/>
      <c r="I36" s="108"/>
      <c r="J36" s="108"/>
      <c r="K36" s="108"/>
      <c r="L36" s="109"/>
    </row>
    <row r="37" spans="1:12" ht="27" customHeight="1" thickTop="1" thickBot="1" x14ac:dyDescent="0.25">
      <c r="A37" s="1"/>
      <c r="B37" s="108" t="s">
        <v>50</v>
      </c>
      <c r="C37" s="108"/>
      <c r="D37" s="108"/>
      <c r="E37" s="108"/>
      <c r="F37" s="108"/>
      <c r="G37" s="108"/>
      <c r="H37" s="108"/>
      <c r="I37" s="108"/>
      <c r="J37" s="108"/>
      <c r="K37" s="44">
        <f>SUM(K38:K45)</f>
        <v>0.35960000000000009</v>
      </c>
      <c r="L37" s="23">
        <f>SUM(L38:L45)</f>
        <v>2014.4151045364001</v>
      </c>
    </row>
    <row r="38" spans="1:12" ht="21.75" customHeight="1" thickTop="1" thickBot="1" x14ac:dyDescent="0.25">
      <c r="A38" s="1"/>
      <c r="B38" s="19" t="s">
        <v>29</v>
      </c>
      <c r="C38" s="142" t="s">
        <v>40</v>
      </c>
      <c r="D38" s="142"/>
      <c r="E38" s="142"/>
      <c r="F38" s="142"/>
      <c r="G38" s="142"/>
      <c r="H38" s="142"/>
      <c r="I38" s="142"/>
      <c r="J38" s="142"/>
      <c r="K38" s="25">
        <v>0.2</v>
      </c>
      <c r="L38" s="22">
        <f>K38*(L26+L33)</f>
        <v>1120.3643517999999</v>
      </c>
    </row>
    <row r="39" spans="1:12" ht="21.75" customHeight="1" thickTop="1" thickBot="1" x14ac:dyDescent="0.25">
      <c r="A39" s="1"/>
      <c r="B39" s="19" t="s">
        <v>31</v>
      </c>
      <c r="C39" s="142" t="s">
        <v>41</v>
      </c>
      <c r="D39" s="142"/>
      <c r="E39" s="142"/>
      <c r="F39" s="142"/>
      <c r="G39" s="142"/>
      <c r="H39" s="142"/>
      <c r="I39" s="142"/>
      <c r="J39" s="142"/>
      <c r="K39" s="25">
        <v>1.4999999999999999E-2</v>
      </c>
      <c r="L39" s="22">
        <f>K39*(L26+L33)</f>
        <v>84.027326384999995</v>
      </c>
    </row>
    <row r="40" spans="1:12" ht="21.75" customHeight="1" thickTop="1" thickBot="1" x14ac:dyDescent="0.25">
      <c r="A40" s="1"/>
      <c r="B40" s="19" t="s">
        <v>32</v>
      </c>
      <c r="C40" s="142" t="s">
        <v>42</v>
      </c>
      <c r="D40" s="142"/>
      <c r="E40" s="142"/>
      <c r="F40" s="142"/>
      <c r="G40" s="142"/>
      <c r="H40" s="142"/>
      <c r="I40" s="142"/>
      <c r="J40" s="142"/>
      <c r="K40" s="25">
        <v>0.01</v>
      </c>
      <c r="L40" s="22">
        <f>K40*(L26+L33)</f>
        <v>56.018217589999999</v>
      </c>
    </row>
    <row r="41" spans="1:12" ht="21.75" customHeight="1" thickTop="1" thickBot="1" x14ac:dyDescent="0.25">
      <c r="A41" s="1"/>
      <c r="B41" s="19" t="s">
        <v>33</v>
      </c>
      <c r="C41" s="142" t="s">
        <v>43</v>
      </c>
      <c r="D41" s="142"/>
      <c r="E41" s="142"/>
      <c r="F41" s="142"/>
      <c r="G41" s="142"/>
      <c r="H41" s="142"/>
      <c r="I41" s="142"/>
      <c r="J41" s="142"/>
      <c r="K41" s="25">
        <v>2E-3</v>
      </c>
      <c r="L41" s="22">
        <f>K41*(L26+L33)</f>
        <v>11.203643518</v>
      </c>
    </row>
    <row r="42" spans="1:12" ht="21.75" customHeight="1" thickTop="1" thickBot="1" x14ac:dyDescent="0.25">
      <c r="A42" s="1"/>
      <c r="B42" s="19" t="s">
        <v>34</v>
      </c>
      <c r="C42" s="142" t="s">
        <v>44</v>
      </c>
      <c r="D42" s="142"/>
      <c r="E42" s="142"/>
      <c r="F42" s="142"/>
      <c r="G42" s="142"/>
      <c r="H42" s="142"/>
      <c r="I42" s="142"/>
      <c r="J42" s="142"/>
      <c r="K42" s="25">
        <v>2.5000000000000001E-2</v>
      </c>
      <c r="L42" s="22">
        <f>K42*(L26+L33)</f>
        <v>140.04554397499999</v>
      </c>
    </row>
    <row r="43" spans="1:12" ht="21.75" customHeight="1" thickTop="1" thickBot="1" x14ac:dyDescent="0.25">
      <c r="A43" s="1"/>
      <c r="B43" s="19" t="s">
        <v>35</v>
      </c>
      <c r="C43" s="142" t="s">
        <v>45</v>
      </c>
      <c r="D43" s="142"/>
      <c r="E43" s="142"/>
      <c r="F43" s="142"/>
      <c r="G43" s="142"/>
      <c r="H43" s="142"/>
      <c r="I43" s="142"/>
      <c r="J43" s="142"/>
      <c r="K43" s="25">
        <v>0.08</v>
      </c>
      <c r="L43" s="22">
        <f>K43*(L26+L33)</f>
        <v>448.14574071999999</v>
      </c>
    </row>
    <row r="44" spans="1:12" ht="21.75" customHeight="1" thickTop="1" thickBot="1" x14ac:dyDescent="0.25">
      <c r="A44" s="1"/>
      <c r="B44" s="19" t="s">
        <v>36</v>
      </c>
      <c r="C44" s="153" t="s">
        <v>11</v>
      </c>
      <c r="D44" s="153"/>
      <c r="E44" s="153"/>
      <c r="F44" s="153"/>
      <c r="G44" s="106">
        <v>1.4999999999999999E-2</v>
      </c>
      <c r="H44" s="26" t="s">
        <v>12</v>
      </c>
      <c r="I44" s="154">
        <v>1.44</v>
      </c>
      <c r="J44" s="154"/>
      <c r="K44" s="27">
        <f>G44*I44</f>
        <v>2.1599999999999998E-2</v>
      </c>
      <c r="L44" s="22">
        <f>K44*(L26+L33)</f>
        <v>120.99934999439998</v>
      </c>
    </row>
    <row r="45" spans="1:12" ht="21.75" customHeight="1" thickTop="1" thickBot="1" x14ac:dyDescent="0.25">
      <c r="A45" s="1"/>
      <c r="B45" s="19" t="s">
        <v>46</v>
      </c>
      <c r="C45" s="17" t="s">
        <v>47</v>
      </c>
      <c r="D45" s="17"/>
      <c r="E45" s="17"/>
      <c r="F45" s="17"/>
      <c r="G45" s="17"/>
      <c r="H45" s="17"/>
      <c r="I45" s="17"/>
      <c r="J45" s="17"/>
      <c r="K45" s="25">
        <v>6.0000000000000001E-3</v>
      </c>
      <c r="L45" s="22">
        <f>K45*(L26+L33)</f>
        <v>33.610930553999999</v>
      </c>
    </row>
    <row r="46" spans="1:12" ht="21.75" customHeight="1" thickTop="1" x14ac:dyDescent="0.2">
      <c r="A46" s="1"/>
      <c r="B46" s="155" t="s">
        <v>107</v>
      </c>
      <c r="C46" s="156"/>
      <c r="D46" s="156"/>
      <c r="E46" s="156"/>
      <c r="F46" s="156"/>
      <c r="G46" s="156"/>
      <c r="H46" s="156"/>
      <c r="I46" s="156"/>
      <c r="J46" s="156"/>
      <c r="K46" s="156"/>
      <c r="L46" s="157"/>
    </row>
    <row r="47" spans="1:12" ht="21.75" customHeight="1" x14ac:dyDescent="0.2">
      <c r="A47" s="1"/>
      <c r="B47" s="158"/>
      <c r="C47" s="159"/>
      <c r="D47" s="159"/>
      <c r="E47" s="159"/>
      <c r="F47" s="159"/>
      <c r="G47" s="159"/>
      <c r="H47" s="159"/>
      <c r="I47" s="159"/>
      <c r="J47" s="159"/>
      <c r="K47" s="159"/>
      <c r="L47" s="160"/>
    </row>
    <row r="48" spans="1:12" ht="12.6" customHeight="1" thickBot="1" x14ac:dyDescent="0.25">
      <c r="A48" s="1"/>
      <c r="B48" s="161"/>
      <c r="C48" s="162"/>
      <c r="D48" s="162"/>
      <c r="E48" s="162"/>
      <c r="F48" s="162"/>
      <c r="G48" s="162"/>
      <c r="H48" s="162"/>
      <c r="I48" s="162"/>
      <c r="J48" s="162"/>
      <c r="K48" s="162"/>
      <c r="L48" s="163"/>
    </row>
    <row r="49" spans="1:15" ht="21.75" customHeight="1" thickTop="1" thickBot="1" x14ac:dyDescent="0.25">
      <c r="A49" s="1"/>
      <c r="B49" s="108" t="s">
        <v>48</v>
      </c>
      <c r="C49" s="108"/>
      <c r="D49" s="108"/>
      <c r="E49" s="108"/>
      <c r="F49" s="108"/>
      <c r="G49" s="108"/>
      <c r="H49" s="108"/>
      <c r="I49" s="108"/>
      <c r="J49" s="108"/>
      <c r="K49" s="108"/>
      <c r="L49" s="109"/>
    </row>
    <row r="50" spans="1:15" ht="21.75" customHeight="1" thickTop="1" thickBot="1" x14ac:dyDescent="0.25">
      <c r="A50" s="1"/>
      <c r="B50" s="54" t="s">
        <v>29</v>
      </c>
      <c r="C50" s="151" t="s">
        <v>115</v>
      </c>
      <c r="D50" s="151"/>
      <c r="E50" s="151"/>
      <c r="F50" s="151"/>
      <c r="G50" s="151"/>
      <c r="H50" s="151"/>
      <c r="I50" s="151"/>
      <c r="J50" s="151"/>
      <c r="K50" s="151"/>
      <c r="L50" s="28">
        <f>(18*22)-(L16*6%)</f>
        <v>93.49860000000001</v>
      </c>
    </row>
    <row r="51" spans="1:15" ht="21.75" customHeight="1" thickTop="1" thickBot="1" x14ac:dyDescent="0.25">
      <c r="A51" s="1"/>
      <c r="B51" s="54" t="s">
        <v>31</v>
      </c>
      <c r="C51" s="151" t="s">
        <v>136</v>
      </c>
      <c r="D51" s="151"/>
      <c r="E51" s="151"/>
      <c r="F51" s="151"/>
      <c r="G51" s="151"/>
      <c r="H51" s="151"/>
      <c r="I51" s="151"/>
      <c r="J51" s="151"/>
      <c r="K51" s="151"/>
      <c r="L51" s="28">
        <f>(24.54-20%*24.54)*22</f>
        <v>431.90399999999994</v>
      </c>
    </row>
    <row r="52" spans="1:15" ht="21.75" customHeight="1" thickTop="1" thickBot="1" x14ac:dyDescent="0.25">
      <c r="A52" s="1"/>
      <c r="B52" s="54" t="s">
        <v>32</v>
      </c>
      <c r="C52" s="151" t="s">
        <v>90</v>
      </c>
      <c r="D52" s="151"/>
      <c r="E52" s="151"/>
      <c r="F52" s="151"/>
      <c r="G52" s="151"/>
      <c r="H52" s="151"/>
      <c r="I52" s="151"/>
      <c r="J52" s="151"/>
      <c r="K52" s="151"/>
      <c r="L52" s="28">
        <v>66.099999999999994</v>
      </c>
    </row>
    <row r="53" spans="1:15" ht="21.75" customHeight="1" thickTop="1" thickBot="1" x14ac:dyDescent="0.25">
      <c r="A53" s="1"/>
      <c r="B53" s="54" t="s">
        <v>33</v>
      </c>
      <c r="C53" s="152" t="s">
        <v>49</v>
      </c>
      <c r="D53" s="152"/>
      <c r="E53" s="152"/>
      <c r="F53" s="152"/>
      <c r="G53" s="152"/>
      <c r="H53" s="152"/>
      <c r="I53" s="152"/>
      <c r="J53" s="152"/>
      <c r="K53" s="152"/>
      <c r="L53" s="47">
        <v>3</v>
      </c>
      <c r="O53" s="52"/>
    </row>
    <row r="54" spans="1:15" ht="21.75" customHeight="1" thickTop="1" thickBot="1" x14ac:dyDescent="0.25">
      <c r="A54" s="1"/>
      <c r="B54" s="54" t="s">
        <v>34</v>
      </c>
      <c r="C54" s="151" t="s">
        <v>37</v>
      </c>
      <c r="D54" s="151"/>
      <c r="E54" s="151"/>
      <c r="F54" s="151"/>
      <c r="G54" s="151"/>
      <c r="H54" s="151"/>
      <c r="I54" s="151"/>
      <c r="J54" s="151"/>
      <c r="K54" s="151"/>
      <c r="L54" s="47">
        <v>0</v>
      </c>
      <c r="O54" s="52"/>
    </row>
    <row r="55" spans="1:15" ht="21.75" customHeight="1" thickTop="1" thickBot="1" x14ac:dyDescent="0.25">
      <c r="A55" s="1"/>
      <c r="B55" s="54"/>
      <c r="C55" s="109" t="s">
        <v>50</v>
      </c>
      <c r="D55" s="109"/>
      <c r="E55" s="109"/>
      <c r="F55" s="109"/>
      <c r="G55" s="109"/>
      <c r="H55" s="109"/>
      <c r="I55" s="109"/>
      <c r="J55" s="109"/>
      <c r="K55" s="109"/>
      <c r="L55" s="23">
        <f>SUM(L50:L54)</f>
        <v>594.50259999999992</v>
      </c>
      <c r="O55" s="52"/>
    </row>
    <row r="56" spans="1:15" ht="21.75" customHeight="1" thickTop="1" x14ac:dyDescent="0.2">
      <c r="A56" s="1"/>
      <c r="B56" s="165" t="s">
        <v>108</v>
      </c>
      <c r="C56" s="166"/>
      <c r="D56" s="166"/>
      <c r="E56" s="166"/>
      <c r="F56" s="166"/>
      <c r="G56" s="166"/>
      <c r="H56" s="166"/>
      <c r="I56" s="166"/>
      <c r="J56" s="166"/>
      <c r="K56" s="166"/>
      <c r="L56" s="167"/>
    </row>
    <row r="57" spans="1:15" ht="37.15" customHeight="1" thickBot="1" x14ac:dyDescent="0.25">
      <c r="A57" s="1"/>
      <c r="B57" s="168"/>
      <c r="C57" s="169"/>
      <c r="D57" s="169"/>
      <c r="E57" s="169"/>
      <c r="F57" s="169"/>
      <c r="G57" s="169"/>
      <c r="H57" s="169"/>
      <c r="I57" s="169"/>
      <c r="J57" s="169"/>
      <c r="K57" s="169"/>
      <c r="L57" s="170"/>
    </row>
    <row r="58" spans="1:15" ht="21.75" customHeight="1" thickTop="1" thickBot="1" x14ac:dyDescent="0.25">
      <c r="A58" s="1"/>
      <c r="B58" s="109" t="s">
        <v>51</v>
      </c>
      <c r="C58" s="109"/>
      <c r="D58" s="109"/>
      <c r="E58" s="109"/>
      <c r="F58" s="109"/>
      <c r="G58" s="109"/>
      <c r="H58" s="109"/>
      <c r="I58" s="109"/>
      <c r="J58" s="109"/>
      <c r="K58" s="109"/>
      <c r="L58" s="109"/>
    </row>
    <row r="59" spans="1:15" ht="21.75" customHeight="1" thickTop="1" thickBot="1" x14ac:dyDescent="0.25">
      <c r="A59" s="1"/>
      <c r="B59" s="36" t="s">
        <v>52</v>
      </c>
      <c r="C59" s="151" t="s">
        <v>91</v>
      </c>
      <c r="D59" s="151"/>
      <c r="E59" s="151"/>
      <c r="F59" s="151"/>
      <c r="G59" s="151"/>
      <c r="H59" s="151"/>
      <c r="I59" s="151"/>
      <c r="J59" s="151"/>
      <c r="K59" s="37">
        <f>K33</f>
        <v>0.1111</v>
      </c>
      <c r="L59" s="28">
        <f>L33</f>
        <v>560.13175899999999</v>
      </c>
    </row>
    <row r="60" spans="1:15" ht="21.75" customHeight="1" thickTop="1" thickBot="1" x14ac:dyDescent="0.25">
      <c r="A60" s="1"/>
      <c r="B60" s="36" t="s">
        <v>53</v>
      </c>
      <c r="C60" s="151" t="s">
        <v>54</v>
      </c>
      <c r="D60" s="151"/>
      <c r="E60" s="151"/>
      <c r="F60" s="151"/>
      <c r="G60" s="151"/>
      <c r="H60" s="151"/>
      <c r="I60" s="151"/>
      <c r="J60" s="151"/>
      <c r="K60" s="37">
        <f>K37</f>
        <v>0.35960000000000009</v>
      </c>
      <c r="L60" s="28">
        <f>L37</f>
        <v>2014.4151045364001</v>
      </c>
    </row>
    <row r="61" spans="1:15" ht="21.75" customHeight="1" thickTop="1" thickBot="1" x14ac:dyDescent="0.25">
      <c r="A61" s="1"/>
      <c r="B61" s="36" t="s">
        <v>55</v>
      </c>
      <c r="C61" s="151" t="s">
        <v>56</v>
      </c>
      <c r="D61" s="151"/>
      <c r="E61" s="151"/>
      <c r="F61" s="151"/>
      <c r="G61" s="151"/>
      <c r="H61" s="151"/>
      <c r="I61" s="151"/>
      <c r="J61" s="151"/>
      <c r="K61" s="151"/>
      <c r="L61" s="28">
        <f>L55</f>
        <v>594.50259999999992</v>
      </c>
    </row>
    <row r="62" spans="1:15" ht="21.75" customHeight="1" thickTop="1" thickBot="1" x14ac:dyDescent="0.25">
      <c r="A62" s="1"/>
      <c r="B62" s="54"/>
      <c r="C62" s="109" t="s">
        <v>50</v>
      </c>
      <c r="D62" s="109"/>
      <c r="E62" s="109"/>
      <c r="F62" s="109"/>
      <c r="G62" s="109"/>
      <c r="H62" s="109"/>
      <c r="I62" s="109"/>
      <c r="J62" s="109"/>
      <c r="K62" s="109"/>
      <c r="L62" s="23">
        <f>L59+L60+L61</f>
        <v>3169.0494635363998</v>
      </c>
    </row>
    <row r="63" spans="1:15" s="11" customFormat="1" ht="21.75" customHeight="1" thickTop="1" thickBot="1" x14ac:dyDescent="0.25">
      <c r="A63" s="10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</row>
    <row r="64" spans="1:15" s="11" customFormat="1" ht="21.75" customHeight="1" thickTop="1" thickBot="1" x14ac:dyDescent="0.25">
      <c r="A64" s="10"/>
      <c r="B64" s="108" t="s">
        <v>57</v>
      </c>
      <c r="C64" s="132"/>
      <c r="D64" s="132"/>
      <c r="E64" s="132"/>
      <c r="F64" s="132"/>
      <c r="G64" s="132"/>
      <c r="H64" s="132"/>
      <c r="I64" s="132"/>
      <c r="J64" s="132"/>
      <c r="K64" s="132"/>
      <c r="L64" s="133"/>
      <c r="M64" s="76"/>
    </row>
    <row r="65" spans="1:16" s="11" customFormat="1" ht="21.75" customHeight="1" thickTop="1" thickBot="1" x14ac:dyDescent="0.25">
      <c r="A65" s="10"/>
      <c r="B65" s="54" t="s">
        <v>29</v>
      </c>
      <c r="C65" s="151" t="s">
        <v>131</v>
      </c>
      <c r="D65" s="151"/>
      <c r="E65" s="151"/>
      <c r="F65" s="151"/>
      <c r="G65" s="151"/>
      <c r="H65" s="151"/>
      <c r="I65" s="151"/>
      <c r="J65" s="151"/>
      <c r="K65" s="78">
        <v>4.1999999999999997E-3</v>
      </c>
      <c r="L65" s="72">
        <f>K65*L26</f>
        <v>21.175097999999998</v>
      </c>
      <c r="M65" s="76"/>
    </row>
    <row r="66" spans="1:16" s="11" customFormat="1" ht="21.75" customHeight="1" thickTop="1" thickBot="1" x14ac:dyDescent="0.25">
      <c r="A66" s="10"/>
      <c r="B66" s="54" t="s">
        <v>31</v>
      </c>
      <c r="C66" s="151" t="s">
        <v>126</v>
      </c>
      <c r="D66" s="151"/>
      <c r="E66" s="151"/>
      <c r="F66" s="151"/>
      <c r="G66" s="151"/>
      <c r="H66" s="151"/>
      <c r="I66" s="151"/>
      <c r="J66" s="151"/>
      <c r="K66" s="79">
        <f>K65*K43</f>
        <v>3.3599999999999998E-4</v>
      </c>
      <c r="L66" s="72">
        <f>K66*L26</f>
        <v>1.6940078399999998</v>
      </c>
      <c r="M66" s="76"/>
    </row>
    <row r="67" spans="1:16" s="11" customFormat="1" ht="28.15" customHeight="1" thickTop="1" thickBot="1" x14ac:dyDescent="0.25">
      <c r="A67" s="10"/>
      <c r="B67" s="54" t="s">
        <v>32</v>
      </c>
      <c r="C67" s="175" t="s">
        <v>133</v>
      </c>
      <c r="D67" s="175"/>
      <c r="E67" s="175"/>
      <c r="F67" s="175"/>
      <c r="G67" s="175"/>
      <c r="H67" s="175"/>
      <c r="I67" s="175"/>
      <c r="J67" s="175"/>
      <c r="K67" s="78">
        <v>0.02</v>
      </c>
      <c r="L67" s="72">
        <f>L26*K67</f>
        <v>100.8338</v>
      </c>
      <c r="M67" s="76"/>
      <c r="P67" s="50"/>
    </row>
    <row r="68" spans="1:16" s="11" customFormat="1" ht="21.75" customHeight="1" thickTop="1" thickBot="1" x14ac:dyDescent="0.25">
      <c r="A68" s="10"/>
      <c r="B68" s="54" t="s">
        <v>33</v>
      </c>
      <c r="C68" s="151" t="s">
        <v>128</v>
      </c>
      <c r="D68" s="151"/>
      <c r="E68" s="151"/>
      <c r="F68" s="151"/>
      <c r="G68" s="151"/>
      <c r="H68" s="151"/>
      <c r="I68" s="151"/>
      <c r="J68" s="151"/>
      <c r="K68" s="78">
        <v>1.9400000000000001E-2</v>
      </c>
      <c r="L68" s="72">
        <f>L26*K68</f>
        <v>97.808785999999998</v>
      </c>
      <c r="M68" s="76"/>
    </row>
    <row r="69" spans="1:16" s="11" customFormat="1" ht="30" customHeight="1" thickTop="1" thickBot="1" x14ac:dyDescent="0.25">
      <c r="A69" s="10"/>
      <c r="B69" s="54" t="s">
        <v>34</v>
      </c>
      <c r="C69" s="151" t="s">
        <v>58</v>
      </c>
      <c r="D69" s="151"/>
      <c r="E69" s="151"/>
      <c r="F69" s="151"/>
      <c r="G69" s="151"/>
      <c r="H69" s="151"/>
      <c r="I69" s="151"/>
      <c r="J69" s="151"/>
      <c r="K69" s="78">
        <f>K68*K37</f>
        <v>6.9762400000000016E-3</v>
      </c>
      <c r="L69" s="72">
        <f>K69*L26</f>
        <v>35.172039445600007</v>
      </c>
      <c r="M69" s="76"/>
    </row>
    <row r="70" spans="1:16" s="11" customFormat="1" ht="30" customHeight="1" thickTop="1" thickBot="1" x14ac:dyDescent="0.25">
      <c r="A70" s="10"/>
      <c r="B70" s="54" t="s">
        <v>35</v>
      </c>
      <c r="C70" s="171" t="s">
        <v>129</v>
      </c>
      <c r="D70" s="171"/>
      <c r="E70" s="171"/>
      <c r="F70" s="171"/>
      <c r="G70" s="171"/>
      <c r="H70" s="171"/>
      <c r="I70" s="171"/>
      <c r="J70" s="171"/>
      <c r="K70" s="78">
        <v>3.2000000000000001E-2</v>
      </c>
      <c r="L70" s="72">
        <f>K70*(L26+L33)</f>
        <v>179.258296288</v>
      </c>
      <c r="M70" s="76"/>
      <c r="N70" s="77"/>
      <c r="P70" s="14"/>
    </row>
    <row r="71" spans="1:16" s="11" customFormat="1" ht="21.75" customHeight="1" thickTop="1" thickBot="1" x14ac:dyDescent="0.25">
      <c r="A71" s="10"/>
      <c r="B71" s="108" t="s">
        <v>50</v>
      </c>
      <c r="C71" s="108"/>
      <c r="D71" s="108"/>
      <c r="E71" s="108"/>
      <c r="F71" s="108"/>
      <c r="G71" s="108"/>
      <c r="H71" s="108"/>
      <c r="I71" s="108"/>
      <c r="J71" s="108"/>
      <c r="K71" s="29"/>
      <c r="L71" s="30">
        <f>SUM(L65:L70)</f>
        <v>435.9420275736</v>
      </c>
      <c r="M71" s="76"/>
      <c r="N71" s="77"/>
    </row>
    <row r="72" spans="1:16" s="11" customFormat="1" ht="21.75" customHeight="1" thickTop="1" x14ac:dyDescent="0.2">
      <c r="A72" s="10"/>
      <c r="B72" s="165" t="s">
        <v>95</v>
      </c>
      <c r="C72" s="166"/>
      <c r="D72" s="166"/>
      <c r="E72" s="166"/>
      <c r="F72" s="166"/>
      <c r="G72" s="166"/>
      <c r="H72" s="166"/>
      <c r="I72" s="166"/>
      <c r="J72" s="166"/>
      <c r="K72" s="166"/>
      <c r="L72" s="167"/>
      <c r="M72" s="76"/>
      <c r="N72" s="77"/>
    </row>
    <row r="73" spans="1:16" s="11" customFormat="1" ht="21.75" customHeight="1" x14ac:dyDescent="0.2">
      <c r="A73" s="10"/>
      <c r="B73" s="172"/>
      <c r="C73" s="173"/>
      <c r="D73" s="173"/>
      <c r="E73" s="173"/>
      <c r="F73" s="173"/>
      <c r="G73" s="173"/>
      <c r="H73" s="173"/>
      <c r="I73" s="173"/>
      <c r="J73" s="173"/>
      <c r="K73" s="173"/>
      <c r="L73" s="174"/>
      <c r="M73" s="76"/>
      <c r="N73" s="77"/>
    </row>
    <row r="74" spans="1:16" s="11" customFormat="1" ht="12.6" customHeight="1" thickBot="1" x14ac:dyDescent="0.25">
      <c r="A74" s="10"/>
      <c r="B74" s="168"/>
      <c r="C74" s="169"/>
      <c r="D74" s="169"/>
      <c r="E74" s="169"/>
      <c r="F74" s="169"/>
      <c r="G74" s="169"/>
      <c r="H74" s="169"/>
      <c r="I74" s="169"/>
      <c r="J74" s="169"/>
      <c r="K74" s="169"/>
      <c r="L74" s="170"/>
      <c r="M74" s="76"/>
      <c r="N74" s="77"/>
    </row>
    <row r="75" spans="1:16" s="11" customFormat="1" ht="21.75" customHeight="1" thickTop="1" thickBot="1" x14ac:dyDescent="0.25">
      <c r="A75" s="10"/>
      <c r="B75" s="108" t="s">
        <v>93</v>
      </c>
      <c r="C75" s="132"/>
      <c r="D75" s="132"/>
      <c r="E75" s="132"/>
      <c r="F75" s="132"/>
      <c r="G75" s="132"/>
      <c r="H75" s="132"/>
      <c r="I75" s="132"/>
      <c r="J75" s="132"/>
      <c r="K75" s="132"/>
      <c r="L75" s="133"/>
      <c r="M75" s="76"/>
      <c r="N75" s="77"/>
    </row>
    <row r="76" spans="1:16" s="11" customFormat="1" ht="21.75" customHeight="1" thickTop="1" thickBot="1" x14ac:dyDescent="0.25">
      <c r="A76" s="10"/>
      <c r="B76" s="54" t="s">
        <v>29</v>
      </c>
      <c r="C76" s="151" t="s">
        <v>114</v>
      </c>
      <c r="D76" s="151"/>
      <c r="E76" s="151"/>
      <c r="F76" s="151"/>
      <c r="G76" s="151"/>
      <c r="H76" s="151"/>
      <c r="I76" s="151"/>
      <c r="J76" s="151"/>
      <c r="K76" s="80">
        <v>8.3299999999999999E-2</v>
      </c>
      <c r="L76" s="28">
        <f t="shared" ref="L76:L81" si="0">K76*$L$26</f>
        <v>419.97277699999995</v>
      </c>
      <c r="M76" s="76"/>
      <c r="N76" s="77"/>
      <c r="O76" s="49"/>
      <c r="P76" s="48"/>
    </row>
    <row r="77" spans="1:16" s="11" customFormat="1" ht="21.75" customHeight="1" thickTop="1" thickBot="1" x14ac:dyDescent="0.25">
      <c r="A77" s="10"/>
      <c r="B77" s="54" t="s">
        <v>31</v>
      </c>
      <c r="C77" s="151" t="s">
        <v>117</v>
      </c>
      <c r="D77" s="151"/>
      <c r="E77" s="151"/>
      <c r="F77" s="151"/>
      <c r="G77" s="151"/>
      <c r="H77" s="151"/>
      <c r="I77" s="151"/>
      <c r="J77" s="151"/>
      <c r="K77" s="80">
        <v>1.4E-2</v>
      </c>
      <c r="L77" s="28">
        <f t="shared" si="0"/>
        <v>70.583659999999995</v>
      </c>
      <c r="M77" s="76"/>
      <c r="N77" s="77"/>
    </row>
    <row r="78" spans="1:16" s="11" customFormat="1" ht="21.75" customHeight="1" thickTop="1" thickBot="1" x14ac:dyDescent="0.25">
      <c r="A78" s="10"/>
      <c r="B78" s="54" t="s">
        <v>32</v>
      </c>
      <c r="C78" s="151" t="s">
        <v>118</v>
      </c>
      <c r="D78" s="151"/>
      <c r="E78" s="151"/>
      <c r="F78" s="151"/>
      <c r="G78" s="151"/>
      <c r="H78" s="151"/>
      <c r="I78" s="151"/>
      <c r="J78" s="151"/>
      <c r="K78" s="80">
        <v>2.5000000000000001E-3</v>
      </c>
      <c r="L78" s="28">
        <f t="shared" si="0"/>
        <v>12.604225</v>
      </c>
      <c r="M78" s="76"/>
      <c r="N78" s="77"/>
    </row>
    <row r="79" spans="1:16" s="11" customFormat="1" ht="21.75" customHeight="1" thickTop="1" thickBot="1" x14ac:dyDescent="0.25">
      <c r="A79" s="10"/>
      <c r="B79" s="54" t="s">
        <v>33</v>
      </c>
      <c r="C79" s="151" t="s">
        <v>119</v>
      </c>
      <c r="D79" s="151"/>
      <c r="E79" s="151"/>
      <c r="F79" s="151"/>
      <c r="G79" s="151"/>
      <c r="H79" s="151"/>
      <c r="I79" s="151"/>
      <c r="J79" s="151"/>
      <c r="K79" s="86">
        <v>3.3E-3</v>
      </c>
      <c r="L79" s="28">
        <f t="shared" si="0"/>
        <v>16.637577</v>
      </c>
      <c r="M79" s="76"/>
      <c r="N79" s="77"/>
    </row>
    <row r="80" spans="1:16" s="11" customFormat="1" ht="21.75" customHeight="1" thickTop="1" thickBot="1" x14ac:dyDescent="0.25">
      <c r="A80" s="10"/>
      <c r="B80" s="54" t="s">
        <v>34</v>
      </c>
      <c r="C80" s="151" t="s">
        <v>120</v>
      </c>
      <c r="D80" s="151"/>
      <c r="E80" s="151"/>
      <c r="F80" s="151"/>
      <c r="G80" s="151"/>
      <c r="H80" s="151"/>
      <c r="I80" s="151"/>
      <c r="J80" s="151"/>
      <c r="K80" s="81">
        <v>4.0000000000000001E-3</v>
      </c>
      <c r="L80" s="28">
        <f t="shared" si="0"/>
        <v>20.16676</v>
      </c>
      <c r="M80" s="76"/>
      <c r="N80" s="77"/>
    </row>
    <row r="81" spans="1:15" s="11" customFormat="1" ht="21.75" customHeight="1" thickTop="1" thickBot="1" x14ac:dyDescent="0.25">
      <c r="A81" s="10"/>
      <c r="B81" s="54" t="s">
        <v>35</v>
      </c>
      <c r="C81" s="151" t="s">
        <v>37</v>
      </c>
      <c r="D81" s="151"/>
      <c r="E81" s="151"/>
      <c r="F81" s="151"/>
      <c r="G81" s="151"/>
      <c r="H81" s="151"/>
      <c r="I81" s="151"/>
      <c r="J81" s="151"/>
      <c r="K81" s="73">
        <v>0</v>
      </c>
      <c r="L81" s="28">
        <f t="shared" si="0"/>
        <v>0</v>
      </c>
      <c r="M81" s="76"/>
      <c r="N81" s="77"/>
    </row>
    <row r="82" spans="1:15" s="11" customFormat="1" ht="21.75" customHeight="1" thickTop="1" thickBot="1" x14ac:dyDescent="0.25">
      <c r="A82" s="10"/>
      <c r="B82" s="54" t="s">
        <v>36</v>
      </c>
      <c r="C82" s="151" t="s">
        <v>84</v>
      </c>
      <c r="D82" s="151"/>
      <c r="E82" s="151"/>
      <c r="F82" s="151"/>
      <c r="G82" s="151"/>
      <c r="H82" s="151"/>
      <c r="I82" s="151"/>
      <c r="J82" s="151"/>
      <c r="K82" s="37">
        <f>(K76+K77+K78+K79+K80+K81)*K37</f>
        <v>3.8513160000000012E-2</v>
      </c>
      <c r="L82" s="28">
        <f>L26*K82</f>
        <v>194.17141364040003</v>
      </c>
      <c r="M82" s="76"/>
      <c r="N82" s="77"/>
    </row>
    <row r="83" spans="1:15" s="11" customFormat="1" ht="21.75" customHeight="1" thickTop="1" thickBot="1" x14ac:dyDescent="0.25">
      <c r="A83" s="10"/>
      <c r="B83" s="176" t="s">
        <v>50</v>
      </c>
      <c r="C83" s="176"/>
      <c r="D83" s="176"/>
      <c r="E83" s="176"/>
      <c r="F83" s="176"/>
      <c r="G83" s="176"/>
      <c r="H83" s="176"/>
      <c r="I83" s="176"/>
      <c r="J83" s="176"/>
      <c r="K83" s="44">
        <f>SUM(K76:K82)</f>
        <v>0.14561316000000002</v>
      </c>
      <c r="L83" s="30">
        <f>SUM(L76:L82)</f>
        <v>734.13641264039995</v>
      </c>
      <c r="M83" s="76"/>
      <c r="N83" s="77"/>
    </row>
    <row r="84" spans="1:15" s="11" customFormat="1" ht="21.75" customHeight="1" thickTop="1" x14ac:dyDescent="0.2">
      <c r="A84" s="10"/>
      <c r="B84" s="165" t="s">
        <v>92</v>
      </c>
      <c r="C84" s="166"/>
      <c r="D84" s="166"/>
      <c r="E84" s="166"/>
      <c r="F84" s="166"/>
      <c r="G84" s="166"/>
      <c r="H84" s="166"/>
      <c r="I84" s="166"/>
      <c r="J84" s="166"/>
      <c r="K84" s="166"/>
      <c r="L84" s="167"/>
      <c r="M84" s="76"/>
      <c r="N84" s="77"/>
    </row>
    <row r="85" spans="1:15" s="11" customFormat="1" ht="21.75" customHeight="1" thickBot="1" x14ac:dyDescent="0.25">
      <c r="A85" s="10"/>
      <c r="B85" s="172"/>
      <c r="C85" s="173"/>
      <c r="D85" s="173"/>
      <c r="E85" s="173"/>
      <c r="F85" s="173"/>
      <c r="G85" s="173"/>
      <c r="H85" s="173"/>
      <c r="I85" s="173"/>
      <c r="J85" s="173"/>
      <c r="K85" s="173"/>
      <c r="L85" s="174"/>
      <c r="M85" s="76"/>
      <c r="N85" s="77"/>
    </row>
    <row r="86" spans="1:15" ht="21.75" customHeight="1" thickTop="1" thickBot="1" x14ac:dyDescent="0.25">
      <c r="A86" s="1"/>
      <c r="B86" s="108" t="s">
        <v>83</v>
      </c>
      <c r="C86" s="132"/>
      <c r="D86" s="132"/>
      <c r="E86" s="132"/>
      <c r="F86" s="132"/>
      <c r="G86" s="132"/>
      <c r="H86" s="132"/>
      <c r="I86" s="132"/>
      <c r="J86" s="132"/>
      <c r="K86" s="133"/>
      <c r="L86" s="54" t="s">
        <v>59</v>
      </c>
      <c r="M86" s="76"/>
      <c r="N86" s="77"/>
    </row>
    <row r="87" spans="1:15" ht="21.75" customHeight="1" thickTop="1" thickBot="1" x14ac:dyDescent="0.25">
      <c r="A87" s="1"/>
      <c r="B87" s="54" t="s">
        <v>29</v>
      </c>
      <c r="C87" s="152" t="s">
        <v>60</v>
      </c>
      <c r="D87" s="152"/>
      <c r="E87" s="152"/>
      <c r="F87" s="152"/>
      <c r="G87" s="152"/>
      <c r="H87" s="152"/>
      <c r="I87" s="152"/>
      <c r="J87" s="152"/>
      <c r="K87" s="152"/>
      <c r="L87" s="59">
        <v>105.2</v>
      </c>
      <c r="M87" s="76"/>
      <c r="N87" s="77"/>
    </row>
    <row r="88" spans="1:15" ht="21.75" customHeight="1" thickTop="1" thickBot="1" x14ac:dyDescent="0.25">
      <c r="A88" s="1"/>
      <c r="B88" s="109" t="s">
        <v>31</v>
      </c>
      <c r="C88" s="177" t="s">
        <v>37</v>
      </c>
      <c r="D88" s="177"/>
      <c r="E88" s="178" t="s">
        <v>96</v>
      </c>
      <c r="F88" s="178"/>
      <c r="G88" s="178"/>
      <c r="H88" s="178"/>
      <c r="I88" s="178"/>
      <c r="J88" s="178"/>
      <c r="K88" s="178"/>
      <c r="L88" s="59"/>
      <c r="M88" s="76"/>
      <c r="N88" s="77"/>
      <c r="O88" s="60"/>
    </row>
    <row r="89" spans="1:15" ht="21.75" customHeight="1" thickTop="1" thickBot="1" x14ac:dyDescent="0.25">
      <c r="A89" s="1"/>
      <c r="B89" s="109"/>
      <c r="C89" s="177"/>
      <c r="D89" s="177"/>
      <c r="E89" s="178" t="s">
        <v>97</v>
      </c>
      <c r="F89" s="178"/>
      <c r="G89" s="178"/>
      <c r="H89" s="178"/>
      <c r="I89" s="178"/>
      <c r="J89" s="178"/>
      <c r="K89" s="178"/>
      <c r="L89" s="59"/>
      <c r="M89" s="76"/>
      <c r="N89" s="77"/>
      <c r="O89" s="60"/>
    </row>
    <row r="90" spans="1:15" s="11" customFormat="1" ht="21.75" customHeight="1" thickTop="1" thickBot="1" x14ac:dyDescent="0.25">
      <c r="A90" s="10"/>
      <c r="B90" s="108" t="s">
        <v>61</v>
      </c>
      <c r="C90" s="132"/>
      <c r="D90" s="132"/>
      <c r="E90" s="132"/>
      <c r="F90" s="132"/>
      <c r="G90" s="132"/>
      <c r="H90" s="132"/>
      <c r="I90" s="132"/>
      <c r="J90" s="132"/>
      <c r="K90" s="133"/>
      <c r="L90" s="30">
        <f>SUM(L87:L89)</f>
        <v>105.2</v>
      </c>
      <c r="N90" s="61"/>
      <c r="O90" s="60"/>
    </row>
    <row r="91" spans="1:15" s="11" customFormat="1" ht="48.75" customHeight="1" thickTop="1" thickBot="1" x14ac:dyDescent="0.25">
      <c r="A91" s="10"/>
      <c r="B91" s="165" t="s">
        <v>111</v>
      </c>
      <c r="C91" s="166"/>
      <c r="D91" s="166"/>
      <c r="E91" s="166"/>
      <c r="F91" s="166"/>
      <c r="G91" s="166"/>
      <c r="H91" s="166"/>
      <c r="I91" s="166"/>
      <c r="J91" s="166"/>
      <c r="K91" s="166"/>
      <c r="L91" s="167"/>
    </row>
    <row r="92" spans="1:15" s="11" customFormat="1" ht="21.75" customHeight="1" thickTop="1" thickBot="1" x14ac:dyDescent="0.25">
      <c r="A92" s="10"/>
      <c r="B92" s="108" t="s">
        <v>82</v>
      </c>
      <c r="C92" s="132"/>
      <c r="D92" s="132"/>
      <c r="E92" s="132"/>
      <c r="F92" s="132"/>
      <c r="G92" s="132"/>
      <c r="H92" s="132"/>
      <c r="I92" s="132"/>
      <c r="J92" s="132"/>
      <c r="K92" s="133"/>
      <c r="L92" s="54" t="s">
        <v>28</v>
      </c>
    </row>
    <row r="93" spans="1:15" s="11" customFormat="1" ht="21.75" customHeight="1" thickTop="1" thickBot="1" x14ac:dyDescent="0.25">
      <c r="A93" s="10"/>
      <c r="B93" s="54" t="s">
        <v>29</v>
      </c>
      <c r="C93" s="17" t="s">
        <v>13</v>
      </c>
      <c r="D93" s="17"/>
      <c r="E93" s="17"/>
      <c r="F93" s="17"/>
      <c r="G93" s="17"/>
      <c r="H93" s="17"/>
      <c r="I93" s="17"/>
      <c r="J93" s="17"/>
      <c r="K93" s="58">
        <v>0.05</v>
      </c>
      <c r="L93" s="22">
        <f>K93*L113</f>
        <v>474.30089518752004</v>
      </c>
    </row>
    <row r="94" spans="1:15" s="11" customFormat="1" ht="21.75" customHeight="1" thickTop="1" thickBot="1" x14ac:dyDescent="0.25">
      <c r="A94" s="10"/>
      <c r="B94" s="54" t="s">
        <v>31</v>
      </c>
      <c r="C94" s="17" t="s">
        <v>14</v>
      </c>
      <c r="D94" s="17"/>
      <c r="E94" s="17"/>
      <c r="F94" s="17"/>
      <c r="G94" s="17"/>
      <c r="H94" s="17"/>
      <c r="I94" s="17"/>
      <c r="J94" s="17"/>
      <c r="K94" s="58">
        <v>7.0000000000000007E-2</v>
      </c>
      <c r="L94" s="22">
        <f>(L113+L93)*K94</f>
        <v>697.22231592565447</v>
      </c>
    </row>
    <row r="95" spans="1:15" s="11" customFormat="1" ht="21.75" customHeight="1" thickTop="1" thickBot="1" x14ac:dyDescent="0.25">
      <c r="A95" s="10"/>
      <c r="B95" s="109" t="s">
        <v>32</v>
      </c>
      <c r="C95" s="17" t="s">
        <v>15</v>
      </c>
      <c r="D95" s="17"/>
      <c r="E95" s="17"/>
      <c r="F95" s="17"/>
      <c r="G95" s="17"/>
      <c r="H95" s="17"/>
      <c r="I95" s="17"/>
      <c r="J95" s="39" t="s">
        <v>16</v>
      </c>
      <c r="L95" s="38"/>
    </row>
    <row r="96" spans="1:15" s="11" customFormat="1" ht="21.75" customHeight="1" thickTop="1" thickBot="1" x14ac:dyDescent="0.25">
      <c r="A96" s="10"/>
      <c r="B96" s="109"/>
      <c r="C96" s="17"/>
      <c r="D96" s="31" t="s">
        <v>17</v>
      </c>
      <c r="E96" s="31"/>
      <c r="F96" s="31"/>
      <c r="G96" s="17" t="s">
        <v>18</v>
      </c>
      <c r="H96" s="32"/>
      <c r="I96" s="32"/>
      <c r="J96" s="186">
        <f>SUM(K96:K98)</f>
        <v>0.14250000000000002</v>
      </c>
      <c r="K96" s="40">
        <v>1.6500000000000001E-2</v>
      </c>
      <c r="L96" s="46">
        <f>((L113+L93+L94)/(1-J96))*K96</f>
        <v>205.07221970291428</v>
      </c>
    </row>
    <row r="97" spans="1:12" s="11" customFormat="1" ht="21.75" customHeight="1" thickTop="1" thickBot="1" x14ac:dyDescent="0.25">
      <c r="A97" s="10"/>
      <c r="B97" s="109"/>
      <c r="C97" s="17"/>
      <c r="D97" s="17"/>
      <c r="E97" s="17"/>
      <c r="F97" s="17"/>
      <c r="G97" s="17" t="s">
        <v>19</v>
      </c>
      <c r="H97" s="32"/>
      <c r="I97" s="32"/>
      <c r="J97" s="187"/>
      <c r="K97" s="40">
        <v>7.5999999999999998E-2</v>
      </c>
      <c r="L97" s="46">
        <f>((L113+L93+L94)/(1-J96))*K97</f>
        <v>944.57507257099905</v>
      </c>
    </row>
    <row r="98" spans="1:12" s="11" customFormat="1" ht="21.75" customHeight="1" thickTop="1" thickBot="1" x14ac:dyDescent="0.25">
      <c r="A98" s="10"/>
      <c r="B98" s="109"/>
      <c r="C98" s="31"/>
      <c r="D98" s="31" t="s">
        <v>20</v>
      </c>
      <c r="E98" s="31"/>
      <c r="F98" s="17"/>
      <c r="G98" s="17" t="s">
        <v>21</v>
      </c>
      <c r="H98" s="32"/>
      <c r="I98" s="32"/>
      <c r="J98" s="188"/>
      <c r="K98" s="40">
        <v>0.05</v>
      </c>
      <c r="L98" s="46">
        <f>((L113+L93+L94)/(1-J96))*K98</f>
        <v>621.43096879670998</v>
      </c>
    </row>
    <row r="99" spans="1:12" s="11" customFormat="1" ht="21.75" customHeight="1" thickTop="1" thickBot="1" x14ac:dyDescent="0.25">
      <c r="A99" s="10"/>
      <c r="B99" s="55" t="s">
        <v>68</v>
      </c>
      <c r="C99" s="29"/>
      <c r="D99" s="29"/>
      <c r="E99" s="29"/>
      <c r="F99" s="29"/>
      <c r="G99" s="29"/>
      <c r="H99" s="29"/>
      <c r="I99" s="29"/>
      <c r="J99" s="29"/>
      <c r="K99" s="29"/>
      <c r="L99" s="30">
        <f>L93+L94+L96+L97+L98</f>
        <v>2942.6014721837973</v>
      </c>
    </row>
    <row r="100" spans="1:12" s="11" customFormat="1" ht="37.15" customHeight="1" thickTop="1" thickBot="1" x14ac:dyDescent="0.25">
      <c r="A100" s="10"/>
      <c r="B100" s="189" t="s">
        <v>77</v>
      </c>
      <c r="C100" s="190"/>
      <c r="D100" s="190"/>
      <c r="E100" s="190"/>
      <c r="F100" s="190"/>
      <c r="G100" s="190"/>
      <c r="H100" s="190"/>
      <c r="I100" s="190"/>
      <c r="J100" s="190"/>
      <c r="K100" s="190"/>
      <c r="L100" s="191"/>
    </row>
    <row r="101" spans="1:12" s="11" customFormat="1" ht="21.6" hidden="1" customHeight="1" x14ac:dyDescent="0.2">
      <c r="A101" s="10"/>
      <c r="B101" s="192"/>
      <c r="C101" s="193"/>
      <c r="D101" s="193"/>
      <c r="E101" s="193"/>
      <c r="F101" s="193"/>
      <c r="G101" s="193"/>
      <c r="H101" s="193"/>
      <c r="I101" s="193"/>
      <c r="J101" s="193"/>
      <c r="K101" s="193"/>
      <c r="L101" s="194"/>
    </row>
    <row r="102" spans="1:12" s="11" customFormat="1" ht="21.6" hidden="1" customHeight="1" x14ac:dyDescent="0.2">
      <c r="A102" s="10"/>
      <c r="B102" s="192"/>
      <c r="C102" s="193"/>
      <c r="D102" s="193"/>
      <c r="E102" s="193"/>
      <c r="F102" s="193"/>
      <c r="G102" s="193"/>
      <c r="H102" s="193"/>
      <c r="I102" s="193"/>
      <c r="J102" s="193"/>
      <c r="K102" s="193"/>
      <c r="L102" s="194"/>
    </row>
    <row r="103" spans="1:12" s="11" customFormat="1" ht="21.6" hidden="1" customHeight="1" x14ac:dyDescent="0.2">
      <c r="A103" s="10"/>
      <c r="B103" s="192"/>
      <c r="C103" s="193"/>
      <c r="D103" s="193"/>
      <c r="E103" s="193"/>
      <c r="F103" s="193"/>
      <c r="G103" s="193"/>
      <c r="H103" s="193"/>
      <c r="I103" s="193"/>
      <c r="J103" s="193"/>
      <c r="K103" s="193"/>
      <c r="L103" s="194"/>
    </row>
    <row r="104" spans="1:12" s="11" customFormat="1" ht="21.6" hidden="1" customHeight="1" x14ac:dyDescent="0.2">
      <c r="A104" s="10"/>
      <c r="B104" s="192"/>
      <c r="C104" s="193"/>
      <c r="D104" s="193"/>
      <c r="E104" s="193"/>
      <c r="F104" s="193"/>
      <c r="G104" s="193"/>
      <c r="H104" s="193"/>
      <c r="I104" s="193"/>
      <c r="J104" s="193"/>
      <c r="K104" s="193"/>
      <c r="L104" s="194"/>
    </row>
    <row r="105" spans="1:12" ht="21.6" hidden="1" customHeight="1" x14ac:dyDescent="0.2">
      <c r="A105" s="1"/>
      <c r="B105" s="195"/>
      <c r="C105" s="196"/>
      <c r="D105" s="196"/>
      <c r="E105" s="196"/>
      <c r="F105" s="196"/>
      <c r="G105" s="196"/>
      <c r="H105" s="196"/>
      <c r="I105" s="196"/>
      <c r="J105" s="196"/>
      <c r="K105" s="196"/>
      <c r="L105" s="197"/>
    </row>
    <row r="106" spans="1:12" ht="21.75" customHeight="1" thickTop="1" thickBot="1" x14ac:dyDescent="0.25">
      <c r="A106" s="1"/>
      <c r="B106" s="108" t="s">
        <v>62</v>
      </c>
      <c r="C106" s="132"/>
      <c r="D106" s="132"/>
      <c r="E106" s="132"/>
      <c r="F106" s="132"/>
      <c r="G106" s="132"/>
      <c r="H106" s="132"/>
      <c r="I106" s="132"/>
      <c r="J106" s="132"/>
      <c r="K106" s="132"/>
      <c r="L106" s="133"/>
    </row>
    <row r="107" spans="1:12" ht="21.75" customHeight="1" thickTop="1" thickBot="1" x14ac:dyDescent="0.25">
      <c r="A107" s="1"/>
      <c r="B107" s="179" t="s">
        <v>63</v>
      </c>
      <c r="C107" s="180"/>
      <c r="D107" s="180"/>
      <c r="E107" s="180"/>
      <c r="F107" s="180"/>
      <c r="G107" s="180"/>
      <c r="H107" s="180"/>
      <c r="I107" s="180"/>
      <c r="J107" s="180"/>
      <c r="K107" s="181"/>
      <c r="L107" s="54" t="s">
        <v>59</v>
      </c>
    </row>
    <row r="108" spans="1:12" ht="21.75" customHeight="1" thickTop="1" thickBot="1" x14ac:dyDescent="0.25">
      <c r="A108" s="1"/>
      <c r="B108" s="54" t="s">
        <v>29</v>
      </c>
      <c r="C108" s="182" t="s">
        <v>27</v>
      </c>
      <c r="D108" s="183"/>
      <c r="E108" s="183"/>
      <c r="F108" s="183"/>
      <c r="G108" s="183"/>
      <c r="H108" s="183"/>
      <c r="I108" s="183"/>
      <c r="J108" s="183"/>
      <c r="K108" s="184"/>
      <c r="L108" s="22">
        <f>L26</f>
        <v>5041.6899999999996</v>
      </c>
    </row>
    <row r="109" spans="1:12" ht="21.75" customHeight="1" thickTop="1" thickBot="1" x14ac:dyDescent="0.25">
      <c r="A109" s="1"/>
      <c r="B109" s="54" t="s">
        <v>31</v>
      </c>
      <c r="C109" s="185" t="s">
        <v>64</v>
      </c>
      <c r="D109" s="185"/>
      <c r="E109" s="185"/>
      <c r="F109" s="185"/>
      <c r="G109" s="185"/>
      <c r="H109" s="185"/>
      <c r="I109" s="185"/>
      <c r="J109" s="185"/>
      <c r="K109" s="185"/>
      <c r="L109" s="22">
        <f>L62</f>
        <v>3169.0494635363998</v>
      </c>
    </row>
    <row r="110" spans="1:12" ht="21.75" customHeight="1" thickTop="1" thickBot="1" x14ac:dyDescent="0.25">
      <c r="A110" s="1"/>
      <c r="B110" s="54" t="s">
        <v>32</v>
      </c>
      <c r="C110" s="182" t="s">
        <v>65</v>
      </c>
      <c r="D110" s="183"/>
      <c r="E110" s="183"/>
      <c r="F110" s="183"/>
      <c r="G110" s="183"/>
      <c r="H110" s="183"/>
      <c r="I110" s="183"/>
      <c r="J110" s="183"/>
      <c r="K110" s="184"/>
      <c r="L110" s="22">
        <f>L71</f>
        <v>435.9420275736</v>
      </c>
    </row>
    <row r="111" spans="1:12" ht="21.75" customHeight="1" thickTop="1" thickBot="1" x14ac:dyDescent="0.25">
      <c r="A111" s="1"/>
      <c r="B111" s="54" t="s">
        <v>33</v>
      </c>
      <c r="C111" s="182" t="s">
        <v>66</v>
      </c>
      <c r="D111" s="183"/>
      <c r="E111" s="183"/>
      <c r="F111" s="183"/>
      <c r="G111" s="183"/>
      <c r="H111" s="183"/>
      <c r="I111" s="183"/>
      <c r="J111" s="183"/>
      <c r="K111" s="184"/>
      <c r="L111" s="22">
        <f>L83</f>
        <v>734.13641264039995</v>
      </c>
    </row>
    <row r="112" spans="1:12" ht="21.75" customHeight="1" thickTop="1" thickBot="1" x14ac:dyDescent="0.25">
      <c r="A112" s="1"/>
      <c r="B112" s="54" t="s">
        <v>34</v>
      </c>
      <c r="C112" s="182" t="s">
        <v>86</v>
      </c>
      <c r="D112" s="183"/>
      <c r="E112" s="183"/>
      <c r="F112" s="183"/>
      <c r="G112" s="183"/>
      <c r="H112" s="183"/>
      <c r="I112" s="183"/>
      <c r="J112" s="183"/>
      <c r="K112" s="184"/>
      <c r="L112" s="22">
        <f>L90</f>
        <v>105.2</v>
      </c>
    </row>
    <row r="113" spans="1:13" ht="21.75" customHeight="1" thickTop="1" thickBot="1" x14ac:dyDescent="0.25">
      <c r="A113" s="1"/>
      <c r="B113" s="108" t="s">
        <v>67</v>
      </c>
      <c r="C113" s="108"/>
      <c r="D113" s="108"/>
      <c r="E113" s="108"/>
      <c r="F113" s="108"/>
      <c r="G113" s="108"/>
      <c r="H113" s="108"/>
      <c r="I113" s="108"/>
      <c r="J113" s="108"/>
      <c r="K113" s="108"/>
      <c r="L113" s="30">
        <f>SUM(L108:L112)</f>
        <v>9486.0179037504004</v>
      </c>
      <c r="M113" s="12"/>
    </row>
    <row r="114" spans="1:13" s="11" customFormat="1" ht="21.75" customHeight="1" thickTop="1" thickBot="1" x14ac:dyDescent="0.25">
      <c r="A114" s="10"/>
      <c r="B114" s="54" t="s">
        <v>35</v>
      </c>
      <c r="C114" s="182" t="s">
        <v>85</v>
      </c>
      <c r="D114" s="183"/>
      <c r="E114" s="183"/>
      <c r="F114" s="183"/>
      <c r="G114" s="183"/>
      <c r="H114" s="183"/>
      <c r="I114" s="183"/>
      <c r="J114" s="183"/>
      <c r="K114" s="184"/>
      <c r="L114" s="22">
        <f>L99</f>
        <v>2942.6014721837973</v>
      </c>
    </row>
    <row r="115" spans="1:13" ht="34.15" customHeight="1" thickTop="1" thickBot="1" x14ac:dyDescent="0.25">
      <c r="A115" s="1"/>
      <c r="B115" s="203" t="s">
        <v>69</v>
      </c>
      <c r="C115" s="204"/>
      <c r="D115" s="204"/>
      <c r="E115" s="204"/>
      <c r="F115" s="204"/>
      <c r="G115" s="204"/>
      <c r="H115" s="204"/>
      <c r="I115" s="204"/>
      <c r="J115" s="204"/>
      <c r="K115" s="205"/>
      <c r="L115" s="41">
        <f>SUM(L113+L114)</f>
        <v>12428.619375934199</v>
      </c>
    </row>
    <row r="116" spans="1:13" ht="21.75" customHeight="1" thickTop="1" thickBot="1" x14ac:dyDescent="0.25">
      <c r="A116" s="1"/>
      <c r="B116" s="8"/>
      <c r="C116" s="9"/>
      <c r="D116" s="9"/>
      <c r="E116" s="9"/>
      <c r="F116" s="9"/>
      <c r="G116" s="9"/>
      <c r="H116" s="9"/>
      <c r="I116" s="9"/>
      <c r="J116" s="9"/>
      <c r="K116" s="9"/>
      <c r="L116" s="5"/>
    </row>
    <row r="117" spans="1:13" ht="21.75" customHeight="1" thickTop="1" thickBot="1" x14ac:dyDescent="0.25">
      <c r="A117" s="1"/>
      <c r="B117" s="109" t="s">
        <v>70</v>
      </c>
      <c r="C117" s="109"/>
      <c r="D117" s="109"/>
      <c r="E117" s="109"/>
      <c r="F117" s="109"/>
      <c r="G117" s="109"/>
      <c r="H117" s="109"/>
      <c r="I117" s="109"/>
      <c r="J117" s="109"/>
      <c r="K117" s="109"/>
      <c r="L117" s="109"/>
    </row>
    <row r="118" spans="1:13" ht="45" customHeight="1" thickTop="1" thickBot="1" x14ac:dyDescent="0.25">
      <c r="A118" s="1"/>
      <c r="B118" s="206" t="s">
        <v>71</v>
      </c>
      <c r="C118" s="206"/>
      <c r="D118" s="206"/>
      <c r="E118" s="207" t="s">
        <v>112</v>
      </c>
      <c r="F118" s="207"/>
      <c r="G118" s="207" t="s">
        <v>72</v>
      </c>
      <c r="H118" s="207"/>
      <c r="I118" s="207" t="s">
        <v>73</v>
      </c>
      <c r="J118" s="207"/>
      <c r="K118" s="75" t="s">
        <v>113</v>
      </c>
      <c r="L118" s="33" t="s">
        <v>74</v>
      </c>
    </row>
    <row r="119" spans="1:13" ht="21.75" customHeight="1" thickTop="1" thickBot="1" x14ac:dyDescent="0.25">
      <c r="A119" s="1"/>
      <c r="B119" s="198" t="s">
        <v>121</v>
      </c>
      <c r="C119" s="198"/>
      <c r="D119" s="198"/>
      <c r="E119" s="199">
        <f>L115</f>
        <v>12428.619375934199</v>
      </c>
      <c r="F119" s="199"/>
      <c r="G119" s="200">
        <v>1</v>
      </c>
      <c r="H119" s="200"/>
      <c r="I119" s="199">
        <f>G119*E119</f>
        <v>12428.619375934199</v>
      </c>
      <c r="J119" s="199"/>
      <c r="K119" s="104">
        <v>1</v>
      </c>
      <c r="L119" s="34">
        <f>ROUND(K119*I119,2)</f>
        <v>12428.62</v>
      </c>
    </row>
    <row r="120" spans="1:13" ht="36.75" customHeight="1" thickTop="1" thickBot="1" x14ac:dyDescent="0.25">
      <c r="A120" s="1"/>
      <c r="B120" s="202" t="s">
        <v>75</v>
      </c>
      <c r="C120" s="202"/>
      <c r="D120" s="202"/>
      <c r="E120" s="202"/>
      <c r="F120" s="202"/>
      <c r="G120" s="202"/>
      <c r="H120" s="202"/>
      <c r="I120" s="202"/>
      <c r="J120" s="202"/>
      <c r="K120" s="202"/>
      <c r="L120" s="42">
        <f>L119</f>
        <v>12428.62</v>
      </c>
    </row>
    <row r="121" spans="1:13" ht="36.75" customHeight="1" thickTop="1" thickBot="1" x14ac:dyDescent="0.25">
      <c r="A121" s="1"/>
      <c r="B121" s="108" t="s">
        <v>78</v>
      </c>
      <c r="C121" s="132"/>
      <c r="D121" s="132"/>
      <c r="E121" s="132"/>
      <c r="F121" s="132"/>
      <c r="G121" s="132"/>
      <c r="H121" s="132"/>
      <c r="I121" s="132"/>
      <c r="J121" s="132"/>
      <c r="K121" s="132"/>
      <c r="L121" s="42">
        <f>L120*12</f>
        <v>149143.44</v>
      </c>
    </row>
    <row r="122" spans="1:13" ht="16.5" thickTop="1" x14ac:dyDescent="0.2"/>
    <row r="1048507" ht="12.75" customHeight="1" x14ac:dyDescent="0.2"/>
    <row r="1048508" ht="12.75" customHeight="1" x14ac:dyDescent="0.2"/>
    <row r="1048509" ht="12.75" customHeight="1" x14ac:dyDescent="0.2"/>
    <row r="1048510" ht="12.75" customHeight="1" x14ac:dyDescent="0.2"/>
    <row r="1048511" ht="12.75" customHeight="1" x14ac:dyDescent="0.2"/>
    <row r="1048512" ht="12.75" customHeight="1" x14ac:dyDescent="0.2"/>
    <row r="1048513" ht="12.75" customHeight="1" x14ac:dyDescent="0.2"/>
    <row r="1048514" ht="12.75" customHeight="1" x14ac:dyDescent="0.2"/>
    <row r="1048515" ht="12.75" customHeight="1" x14ac:dyDescent="0.2"/>
    <row r="1048516" ht="12.75" customHeight="1" x14ac:dyDescent="0.2"/>
    <row r="1048517" ht="12.75" customHeight="1" x14ac:dyDescent="0.2"/>
    <row r="1048518" ht="12.75" customHeight="1" x14ac:dyDescent="0.2"/>
    <row r="1048519" ht="12.75" customHeight="1" x14ac:dyDescent="0.2"/>
    <row r="1048520" ht="12.75" customHeight="1" x14ac:dyDescent="0.2"/>
    <row r="1048521" ht="12.75" customHeight="1" x14ac:dyDescent="0.2"/>
    <row r="1048522" ht="12.75" customHeight="1" x14ac:dyDescent="0.2"/>
    <row r="1048523" ht="12.75" customHeight="1" x14ac:dyDescent="0.2"/>
    <row r="1048524" ht="12.75" customHeight="1" x14ac:dyDescent="0.2"/>
    <row r="1048525" ht="12.75" customHeight="1" x14ac:dyDescent="0.2"/>
    <row r="1048526" ht="12.75" customHeight="1" x14ac:dyDescent="0.2"/>
    <row r="1048527" ht="12.75" customHeight="1" x14ac:dyDescent="0.2"/>
    <row r="1048528" ht="12.75" customHeight="1" x14ac:dyDescent="0.2"/>
    <row r="1048529" ht="12.75" customHeight="1" x14ac:dyDescent="0.2"/>
    <row r="1048530" ht="12.75" customHeight="1" x14ac:dyDescent="0.2"/>
    <row r="1048531" ht="12.75" customHeight="1" x14ac:dyDescent="0.2"/>
    <row r="1048532" ht="12.75" customHeight="1" x14ac:dyDescent="0.2"/>
    <row r="1048533" ht="12.75" customHeight="1" x14ac:dyDescent="0.2"/>
    <row r="1048534" ht="12.75" customHeight="1" x14ac:dyDescent="0.2"/>
    <row r="1048535" ht="12.75" customHeight="1" x14ac:dyDescent="0.2"/>
    <row r="1048536" ht="12.75" customHeight="1" x14ac:dyDescent="0.2"/>
    <row r="1048537" ht="12.75" customHeight="1" x14ac:dyDescent="0.2"/>
  </sheetData>
  <mergeCells count="103">
    <mergeCell ref="C19:K19"/>
    <mergeCell ref="B5:D5"/>
    <mergeCell ref="E5:J5"/>
    <mergeCell ref="C7:F7"/>
    <mergeCell ref="G7:L7"/>
    <mergeCell ref="B12:L14"/>
    <mergeCell ref="B15:L15"/>
    <mergeCell ref="B1:J1"/>
    <mergeCell ref="B2:D2"/>
    <mergeCell ref="E2:J2"/>
    <mergeCell ref="B3:D3"/>
    <mergeCell ref="E3:J3"/>
    <mergeCell ref="B4:D4"/>
    <mergeCell ref="E4:G4"/>
    <mergeCell ref="I4:J4"/>
    <mergeCell ref="B29:L29"/>
    <mergeCell ref="B30:L30"/>
    <mergeCell ref="C31:J31"/>
    <mergeCell ref="C32:J32"/>
    <mergeCell ref="C33:J33"/>
    <mergeCell ref="B34:L35"/>
    <mergeCell ref="B20:L22"/>
    <mergeCell ref="B23:K23"/>
    <mergeCell ref="B25:L25"/>
    <mergeCell ref="B26:K26"/>
    <mergeCell ref="B27:L28"/>
    <mergeCell ref="C42:J42"/>
    <mergeCell ref="C43:J43"/>
    <mergeCell ref="C44:F44"/>
    <mergeCell ref="I44:J44"/>
    <mergeCell ref="B46:L48"/>
    <mergeCell ref="B49:L49"/>
    <mergeCell ref="B36:L36"/>
    <mergeCell ref="B37:J37"/>
    <mergeCell ref="C38:J38"/>
    <mergeCell ref="C39:J39"/>
    <mergeCell ref="C40:J40"/>
    <mergeCell ref="C41:J41"/>
    <mergeCell ref="B56:L57"/>
    <mergeCell ref="B58:L58"/>
    <mergeCell ref="C59:J59"/>
    <mergeCell ref="C60:J60"/>
    <mergeCell ref="C61:K61"/>
    <mergeCell ref="C62:K62"/>
    <mergeCell ref="C50:K50"/>
    <mergeCell ref="C51:K51"/>
    <mergeCell ref="C52:K52"/>
    <mergeCell ref="C53:K53"/>
    <mergeCell ref="C54:K54"/>
    <mergeCell ref="C55:K55"/>
    <mergeCell ref="C70:J70"/>
    <mergeCell ref="B71:J71"/>
    <mergeCell ref="B72:L74"/>
    <mergeCell ref="B75:L75"/>
    <mergeCell ref="C76:J76"/>
    <mergeCell ref="C67:J67"/>
    <mergeCell ref="C68:J68"/>
    <mergeCell ref="C69:J69"/>
    <mergeCell ref="B63:L63"/>
    <mergeCell ref="B64:L64"/>
    <mergeCell ref="C65:J65"/>
    <mergeCell ref="C66:J66"/>
    <mergeCell ref="B83:J83"/>
    <mergeCell ref="B84:L85"/>
    <mergeCell ref="B86:K86"/>
    <mergeCell ref="C87:K87"/>
    <mergeCell ref="B88:B89"/>
    <mergeCell ref="C88:D89"/>
    <mergeCell ref="E88:K88"/>
    <mergeCell ref="E89:K89"/>
    <mergeCell ref="C77:J77"/>
    <mergeCell ref="C78:J78"/>
    <mergeCell ref="C79:J79"/>
    <mergeCell ref="C80:J80"/>
    <mergeCell ref="C81:J81"/>
    <mergeCell ref="C82:J82"/>
    <mergeCell ref="B106:L106"/>
    <mergeCell ref="B107:K107"/>
    <mergeCell ref="C108:K108"/>
    <mergeCell ref="C109:K109"/>
    <mergeCell ref="C110:K110"/>
    <mergeCell ref="C111:K111"/>
    <mergeCell ref="B90:K90"/>
    <mergeCell ref="B91:L91"/>
    <mergeCell ref="B92:K92"/>
    <mergeCell ref="B95:B98"/>
    <mergeCell ref="J96:J98"/>
    <mergeCell ref="B100:L105"/>
    <mergeCell ref="B119:D119"/>
    <mergeCell ref="E119:F119"/>
    <mergeCell ref="G119:H119"/>
    <mergeCell ref="I119:J119"/>
    <mergeCell ref="B120:K120"/>
    <mergeCell ref="B121:K121"/>
    <mergeCell ref="C112:K112"/>
    <mergeCell ref="B113:K113"/>
    <mergeCell ref="C114:K114"/>
    <mergeCell ref="B115:K115"/>
    <mergeCell ref="B117:L117"/>
    <mergeCell ref="B118:D118"/>
    <mergeCell ref="E118:F118"/>
    <mergeCell ref="G118:H118"/>
    <mergeCell ref="I118:J118"/>
  </mergeCells>
  <pageMargins left="0.511811024" right="0.511811024" top="0.78740157499999996" bottom="0.78740157499999996" header="0.31496062000000002" footer="0.31496062000000002"/>
  <pageSetup paperSize="9" scale="54" fitToHeight="0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1048537"/>
  <sheetViews>
    <sheetView tabSelected="1" topLeftCell="A50" workbookViewId="0">
      <selection activeCell="L60" sqref="L60"/>
    </sheetView>
  </sheetViews>
  <sheetFormatPr defaultColWidth="9.140625" defaultRowHeight="15.75" x14ac:dyDescent="0.2"/>
  <cols>
    <col min="1" max="11" width="12.42578125" style="13" customWidth="1"/>
    <col min="12" max="12" width="24.5703125" style="13" customWidth="1"/>
    <col min="13" max="13" width="12.42578125" style="13" customWidth="1"/>
    <col min="14" max="14" width="17.5703125" style="13" customWidth="1"/>
    <col min="15" max="15" width="17.42578125" style="13" customWidth="1"/>
    <col min="16" max="16" width="23.42578125" style="13" customWidth="1"/>
    <col min="17" max="257" width="12.42578125" style="13" customWidth="1"/>
    <col min="258" max="1025" width="12.42578125" style="51" customWidth="1"/>
    <col min="1026" max="16384" width="9.140625" style="51"/>
  </cols>
  <sheetData>
    <row r="1" spans="1:12" ht="21.75" customHeight="1" thickTop="1" thickBot="1" x14ac:dyDescent="0.25">
      <c r="A1" s="1"/>
      <c r="B1" s="108" t="s">
        <v>22</v>
      </c>
      <c r="C1" s="108"/>
      <c r="D1" s="108"/>
      <c r="E1" s="108"/>
      <c r="F1" s="108"/>
      <c r="G1" s="108"/>
      <c r="H1" s="108"/>
      <c r="I1" s="108"/>
      <c r="J1" s="109"/>
      <c r="K1" s="2"/>
      <c r="L1" s="3"/>
    </row>
    <row r="2" spans="1:12" ht="21.75" customHeight="1" thickTop="1" thickBot="1" x14ac:dyDescent="0.25">
      <c r="A2" s="1"/>
      <c r="B2" s="110" t="s">
        <v>0</v>
      </c>
      <c r="C2" s="110"/>
      <c r="D2" s="110"/>
      <c r="E2" s="111"/>
      <c r="F2" s="111"/>
      <c r="G2" s="111"/>
      <c r="H2" s="111"/>
      <c r="I2" s="111"/>
      <c r="J2" s="112"/>
      <c r="K2" s="4"/>
      <c r="L2" s="5"/>
    </row>
    <row r="3" spans="1:12" ht="21.75" customHeight="1" thickTop="1" thickBot="1" x14ac:dyDescent="0.25">
      <c r="A3" s="1"/>
      <c r="B3" s="110" t="s">
        <v>1</v>
      </c>
      <c r="C3" s="110"/>
      <c r="D3" s="110"/>
      <c r="E3" s="111"/>
      <c r="F3" s="111"/>
      <c r="G3" s="111"/>
      <c r="H3" s="111"/>
      <c r="I3" s="111"/>
      <c r="J3" s="112"/>
      <c r="K3" s="4"/>
      <c r="L3" s="5"/>
    </row>
    <row r="4" spans="1:12" ht="21.75" customHeight="1" thickTop="1" thickBot="1" x14ac:dyDescent="0.25">
      <c r="A4" s="1"/>
      <c r="B4" s="110" t="s">
        <v>2</v>
      </c>
      <c r="C4" s="110"/>
      <c r="D4" s="110"/>
      <c r="E4" s="113"/>
      <c r="F4" s="114"/>
      <c r="G4" s="115"/>
      <c r="H4" s="15" t="s">
        <v>3</v>
      </c>
      <c r="I4" s="116"/>
      <c r="J4" s="117"/>
      <c r="K4" s="4"/>
      <c r="L4" s="5"/>
    </row>
    <row r="5" spans="1:12" ht="21.75" customHeight="1" thickTop="1" thickBot="1" x14ac:dyDescent="0.25">
      <c r="A5" s="1"/>
      <c r="B5" s="134" t="s">
        <v>23</v>
      </c>
      <c r="C5" s="134"/>
      <c r="D5" s="134"/>
      <c r="E5" s="135" t="s">
        <v>122</v>
      </c>
      <c r="F5" s="135"/>
      <c r="G5" s="135"/>
      <c r="H5" s="135"/>
      <c r="I5" s="135"/>
      <c r="J5" s="135"/>
      <c r="K5" s="6"/>
      <c r="L5" s="7"/>
    </row>
    <row r="6" spans="1:12" ht="21.75" customHeight="1" thickTop="1" thickBot="1" x14ac:dyDescent="0.25">
      <c r="A6" s="1"/>
      <c r="B6" s="8"/>
      <c r="C6" s="9"/>
      <c r="D6" s="9"/>
      <c r="E6" s="9"/>
      <c r="F6" s="9"/>
      <c r="G6" s="9"/>
      <c r="H6" s="9"/>
      <c r="I6" s="9"/>
      <c r="J6" s="9"/>
      <c r="K6" s="9"/>
      <c r="L6" s="5"/>
    </row>
    <row r="7" spans="1:12" ht="21.75" customHeight="1" thickTop="1" thickBot="1" x14ac:dyDescent="0.25">
      <c r="A7" s="1"/>
      <c r="B7" s="16" t="s">
        <v>24</v>
      </c>
      <c r="C7" s="136" t="s">
        <v>4</v>
      </c>
      <c r="D7" s="136"/>
      <c r="E7" s="136"/>
      <c r="F7" s="136"/>
      <c r="G7" s="137" t="s">
        <v>87</v>
      </c>
      <c r="H7" s="137"/>
      <c r="I7" s="137"/>
      <c r="J7" s="137"/>
      <c r="K7" s="137"/>
      <c r="L7" s="137"/>
    </row>
    <row r="8" spans="1:12" ht="21.75" customHeight="1" thickTop="1" thickBot="1" x14ac:dyDescent="0.25">
      <c r="A8" s="1"/>
      <c r="B8" s="16" t="s">
        <v>24</v>
      </c>
      <c r="C8" s="35" t="s">
        <v>5</v>
      </c>
      <c r="D8" s="35"/>
      <c r="E8" s="35"/>
      <c r="F8" s="35"/>
      <c r="G8" s="35"/>
      <c r="H8" s="35"/>
      <c r="I8" s="35"/>
      <c r="J8" s="35"/>
      <c r="K8" s="35"/>
      <c r="L8" s="43">
        <v>12</v>
      </c>
    </row>
    <row r="9" spans="1:12" ht="21.75" customHeight="1" thickTop="1" thickBot="1" x14ac:dyDescent="0.25">
      <c r="A9" s="1"/>
      <c r="B9" s="16" t="s">
        <v>24</v>
      </c>
      <c r="C9" s="17" t="s">
        <v>76</v>
      </c>
      <c r="D9" s="17"/>
      <c r="E9" s="17"/>
      <c r="F9" s="17"/>
      <c r="G9" s="17"/>
      <c r="H9" s="17"/>
      <c r="I9" s="17"/>
      <c r="J9" s="17"/>
      <c r="K9" s="17"/>
      <c r="L9" s="18">
        <v>2022</v>
      </c>
    </row>
    <row r="10" spans="1:12" ht="21.75" customHeight="1" thickTop="1" thickBot="1" x14ac:dyDescent="0.25">
      <c r="A10" s="1"/>
      <c r="B10" s="16" t="s">
        <v>24</v>
      </c>
      <c r="C10" s="17" t="s">
        <v>6</v>
      </c>
      <c r="D10" s="17"/>
      <c r="E10" s="17"/>
      <c r="F10" s="17"/>
      <c r="G10" s="17"/>
      <c r="H10" s="17"/>
      <c r="I10" s="17"/>
      <c r="J10" s="17"/>
      <c r="K10" s="17"/>
      <c r="L10" s="18" t="s">
        <v>88</v>
      </c>
    </row>
    <row r="11" spans="1:12" ht="21.75" customHeight="1" thickTop="1" thickBot="1" x14ac:dyDescent="0.25">
      <c r="A11" s="1"/>
      <c r="B11" s="16" t="s">
        <v>24</v>
      </c>
      <c r="C11" s="17" t="s">
        <v>7</v>
      </c>
      <c r="D11" s="17"/>
      <c r="E11" s="17"/>
      <c r="F11" s="17"/>
      <c r="G11" s="17"/>
      <c r="H11" s="17"/>
      <c r="I11" s="17"/>
      <c r="J11" s="17"/>
      <c r="K11" s="17"/>
      <c r="L11" s="93">
        <v>2</v>
      </c>
    </row>
    <row r="12" spans="1:12" ht="21.75" customHeight="1" thickTop="1" thickBot="1" x14ac:dyDescent="0.25">
      <c r="A12" s="1"/>
      <c r="B12" s="138"/>
      <c r="C12" s="139"/>
      <c r="D12" s="139"/>
      <c r="E12" s="139"/>
      <c r="F12" s="139"/>
      <c r="G12" s="139"/>
      <c r="H12" s="139"/>
      <c r="I12" s="139"/>
      <c r="J12" s="139"/>
      <c r="K12" s="139"/>
      <c r="L12" s="140"/>
    </row>
    <row r="13" spans="1:12" ht="21.75" customHeight="1" thickTop="1" thickBot="1" x14ac:dyDescent="0.25">
      <c r="A13" s="1"/>
      <c r="B13" s="141"/>
      <c r="C13" s="139"/>
      <c r="D13" s="139"/>
      <c r="E13" s="139"/>
      <c r="F13" s="139"/>
      <c r="G13" s="139"/>
      <c r="H13" s="139"/>
      <c r="I13" s="139"/>
      <c r="J13" s="139"/>
      <c r="K13" s="139"/>
      <c r="L13" s="140"/>
    </row>
    <row r="14" spans="1:12" ht="21.75" customHeight="1" thickTop="1" thickBot="1" x14ac:dyDescent="0.25">
      <c r="A14" s="1"/>
      <c r="B14" s="141"/>
      <c r="C14" s="139"/>
      <c r="D14" s="139"/>
      <c r="E14" s="139"/>
      <c r="F14" s="139"/>
      <c r="G14" s="139"/>
      <c r="H14" s="139"/>
      <c r="I14" s="139"/>
      <c r="J14" s="139"/>
      <c r="K14" s="139"/>
      <c r="L14" s="140"/>
    </row>
    <row r="15" spans="1:12" ht="21.75" customHeight="1" thickTop="1" thickBot="1" x14ac:dyDescent="0.25">
      <c r="A15" s="1"/>
      <c r="B15" s="109" t="s">
        <v>25</v>
      </c>
      <c r="C15" s="109"/>
      <c r="D15" s="109"/>
      <c r="E15" s="109"/>
      <c r="F15" s="109"/>
      <c r="G15" s="109"/>
      <c r="H15" s="109"/>
      <c r="I15" s="109"/>
      <c r="J15" s="109"/>
      <c r="K15" s="109"/>
      <c r="L15" s="109"/>
    </row>
    <row r="16" spans="1:12" ht="21.75" customHeight="1" thickTop="1" thickBot="1" x14ac:dyDescent="0.25">
      <c r="A16" s="1"/>
      <c r="B16" s="19">
        <v>1</v>
      </c>
      <c r="C16" s="17" t="s">
        <v>8</v>
      </c>
      <c r="D16" s="17"/>
      <c r="E16" s="17"/>
      <c r="F16" s="17"/>
      <c r="G16" s="17"/>
      <c r="H16" s="17"/>
      <c r="I16" s="17"/>
      <c r="J16" s="17"/>
      <c r="K16" s="17"/>
      <c r="L16" s="102">
        <v>6613.94</v>
      </c>
    </row>
    <row r="17" spans="1:14" ht="21.75" customHeight="1" thickTop="1" thickBot="1" x14ac:dyDescent="0.25">
      <c r="A17" s="1"/>
      <c r="B17" s="19">
        <v>2</v>
      </c>
      <c r="C17" s="17" t="s">
        <v>9</v>
      </c>
      <c r="D17" s="17"/>
      <c r="E17" s="17"/>
      <c r="F17" s="17"/>
      <c r="G17" s="17"/>
      <c r="H17" s="17"/>
      <c r="I17" s="17"/>
      <c r="J17" s="17"/>
      <c r="K17" s="17"/>
      <c r="L17" s="67"/>
    </row>
    <row r="18" spans="1:14" ht="21.75" customHeight="1" thickTop="1" thickBot="1" x14ac:dyDescent="0.25">
      <c r="A18" s="1"/>
      <c r="B18" s="19">
        <v>3</v>
      </c>
      <c r="C18" s="17" t="s">
        <v>10</v>
      </c>
      <c r="D18" s="17"/>
      <c r="E18" s="17"/>
      <c r="F18" s="17"/>
      <c r="G18" s="17"/>
      <c r="H18" s="17"/>
      <c r="I18" s="17"/>
      <c r="J18" s="17"/>
      <c r="K18" s="17"/>
      <c r="L18" s="20">
        <v>44562</v>
      </c>
    </row>
    <row r="19" spans="1:14" ht="21.75" customHeight="1" thickTop="1" thickBot="1" x14ac:dyDescent="0.25">
      <c r="A19" s="1"/>
      <c r="B19" s="53">
        <v>4</v>
      </c>
      <c r="C19" s="118" t="s">
        <v>26</v>
      </c>
      <c r="D19" s="119"/>
      <c r="E19" s="119"/>
      <c r="F19" s="119"/>
      <c r="G19" s="119"/>
      <c r="H19" s="119"/>
      <c r="I19" s="119"/>
      <c r="J19" s="119"/>
      <c r="K19" s="119"/>
      <c r="L19" s="62"/>
    </row>
    <row r="20" spans="1:14" ht="21.75" customHeight="1" thickTop="1" x14ac:dyDescent="0.2">
      <c r="A20" s="1"/>
      <c r="B20" s="120"/>
      <c r="C20" s="121"/>
      <c r="D20" s="121"/>
      <c r="E20" s="121"/>
      <c r="F20" s="121"/>
      <c r="G20" s="121"/>
      <c r="H20" s="121"/>
      <c r="I20" s="121"/>
      <c r="J20" s="121"/>
      <c r="K20" s="121"/>
      <c r="L20" s="122"/>
    </row>
    <row r="21" spans="1:14" ht="19.149999999999999" customHeight="1" thickBot="1" x14ac:dyDescent="0.25">
      <c r="A21" s="1"/>
      <c r="B21" s="123"/>
      <c r="C21" s="124"/>
      <c r="D21" s="124"/>
      <c r="E21" s="124"/>
      <c r="F21" s="124"/>
      <c r="G21" s="124"/>
      <c r="H21" s="124"/>
      <c r="I21" s="124"/>
      <c r="J21" s="124"/>
      <c r="K21" s="124"/>
      <c r="L21" s="125"/>
    </row>
    <row r="22" spans="1:14" ht="21.6" hidden="1" customHeight="1" x14ac:dyDescent="0.2">
      <c r="A22" s="1"/>
      <c r="B22" s="126"/>
      <c r="C22" s="127"/>
      <c r="D22" s="127"/>
      <c r="E22" s="127"/>
      <c r="F22" s="127"/>
      <c r="G22" s="127"/>
      <c r="H22" s="127"/>
      <c r="I22" s="127"/>
      <c r="J22" s="127"/>
      <c r="K22" s="127"/>
      <c r="L22" s="128"/>
    </row>
    <row r="23" spans="1:14" ht="21.75" customHeight="1" thickTop="1" thickBot="1" x14ac:dyDescent="0.25">
      <c r="A23" s="1"/>
      <c r="B23" s="109" t="s">
        <v>80</v>
      </c>
      <c r="C23" s="109"/>
      <c r="D23" s="109"/>
      <c r="E23" s="109"/>
      <c r="F23" s="109"/>
      <c r="G23" s="109"/>
      <c r="H23" s="109"/>
      <c r="I23" s="109"/>
      <c r="J23" s="109"/>
      <c r="K23" s="109"/>
      <c r="L23" s="54" t="s">
        <v>28</v>
      </c>
    </row>
    <row r="24" spans="1:14" ht="21.75" customHeight="1" thickTop="1" thickBot="1" x14ac:dyDescent="0.25">
      <c r="A24" s="1"/>
      <c r="B24" s="19" t="s">
        <v>29</v>
      </c>
      <c r="C24" s="17" t="s">
        <v>30</v>
      </c>
      <c r="D24" s="17"/>
      <c r="E24" s="17"/>
      <c r="F24" s="17"/>
      <c r="G24" s="17"/>
      <c r="H24" s="17"/>
      <c r="I24" s="17"/>
      <c r="J24" s="17"/>
      <c r="K24" s="21"/>
      <c r="L24" s="22">
        <f>L16</f>
        <v>6613.94</v>
      </c>
    </row>
    <row r="25" spans="1:14" ht="21.6" hidden="1" customHeight="1" x14ac:dyDescent="0.2">
      <c r="A25" s="1"/>
      <c r="B25" s="129"/>
      <c r="C25" s="130"/>
      <c r="D25" s="130"/>
      <c r="E25" s="130"/>
      <c r="F25" s="130"/>
      <c r="G25" s="130"/>
      <c r="H25" s="130"/>
      <c r="I25" s="130"/>
      <c r="J25" s="130"/>
      <c r="K25" s="130"/>
      <c r="L25" s="131"/>
    </row>
    <row r="26" spans="1:14" ht="21.75" customHeight="1" thickTop="1" thickBot="1" x14ac:dyDescent="0.25">
      <c r="A26" s="1"/>
      <c r="B26" s="108" t="s">
        <v>79</v>
      </c>
      <c r="C26" s="132"/>
      <c r="D26" s="132"/>
      <c r="E26" s="132"/>
      <c r="F26" s="132"/>
      <c r="G26" s="132"/>
      <c r="H26" s="132"/>
      <c r="I26" s="132"/>
      <c r="J26" s="132"/>
      <c r="K26" s="133"/>
      <c r="L26" s="23">
        <f>SUM(L24:L24)</f>
        <v>6613.94</v>
      </c>
      <c r="N26" s="45"/>
    </row>
    <row r="27" spans="1:14" ht="21.75" customHeight="1" thickTop="1" x14ac:dyDescent="0.2">
      <c r="A27" s="1"/>
      <c r="B27" s="120" t="s">
        <v>109</v>
      </c>
      <c r="C27" s="121"/>
      <c r="D27" s="121"/>
      <c r="E27" s="121"/>
      <c r="F27" s="121"/>
      <c r="G27" s="121"/>
      <c r="H27" s="121"/>
      <c r="I27" s="121"/>
      <c r="J27" s="121"/>
      <c r="K27" s="121"/>
      <c r="L27" s="122"/>
    </row>
    <row r="28" spans="1:14" ht="32.450000000000003" customHeight="1" thickBot="1" x14ac:dyDescent="0.25">
      <c r="A28" s="1"/>
      <c r="B28" s="126"/>
      <c r="C28" s="127"/>
      <c r="D28" s="127"/>
      <c r="E28" s="127"/>
      <c r="F28" s="127"/>
      <c r="G28" s="127"/>
      <c r="H28" s="127"/>
      <c r="I28" s="127"/>
      <c r="J28" s="127"/>
      <c r="K28" s="127"/>
      <c r="L28" s="128"/>
    </row>
    <row r="29" spans="1:14" ht="21.75" customHeight="1" thickTop="1" thickBot="1" x14ac:dyDescent="0.25">
      <c r="A29" s="1"/>
      <c r="B29" s="108" t="s">
        <v>38</v>
      </c>
      <c r="C29" s="108"/>
      <c r="D29" s="108"/>
      <c r="E29" s="108"/>
      <c r="F29" s="108"/>
      <c r="G29" s="108"/>
      <c r="H29" s="108"/>
      <c r="I29" s="108"/>
      <c r="J29" s="108"/>
      <c r="K29" s="108"/>
      <c r="L29" s="109"/>
    </row>
    <row r="30" spans="1:14" ht="21.75" customHeight="1" thickTop="1" thickBot="1" x14ac:dyDescent="0.25">
      <c r="A30" s="1"/>
      <c r="B30" s="108" t="s">
        <v>94</v>
      </c>
      <c r="C30" s="108"/>
      <c r="D30" s="108"/>
      <c r="E30" s="108"/>
      <c r="F30" s="108"/>
      <c r="G30" s="108"/>
      <c r="H30" s="108"/>
      <c r="I30" s="108"/>
      <c r="J30" s="108"/>
      <c r="K30" s="108"/>
      <c r="L30" s="109"/>
    </row>
    <row r="31" spans="1:14" ht="21.75" customHeight="1" thickTop="1" thickBot="1" x14ac:dyDescent="0.25">
      <c r="A31" s="1"/>
      <c r="B31" s="24" t="s">
        <v>29</v>
      </c>
      <c r="C31" s="143" t="s">
        <v>81</v>
      </c>
      <c r="D31" s="143"/>
      <c r="E31" s="143"/>
      <c r="F31" s="143"/>
      <c r="G31" s="143"/>
      <c r="H31" s="143"/>
      <c r="I31" s="143"/>
      <c r="J31" s="143"/>
      <c r="K31" s="84">
        <v>8.3299999999999999E-2</v>
      </c>
      <c r="L31" s="28">
        <f>L26*K31</f>
        <v>550.94120199999998</v>
      </c>
    </row>
    <row r="32" spans="1:14" ht="21.75" customHeight="1" thickTop="1" thickBot="1" x14ac:dyDescent="0.25">
      <c r="A32" s="1"/>
      <c r="B32" s="24" t="s">
        <v>31</v>
      </c>
      <c r="C32" s="143" t="s">
        <v>89</v>
      </c>
      <c r="D32" s="143"/>
      <c r="E32" s="143"/>
      <c r="F32" s="143"/>
      <c r="G32" s="143"/>
      <c r="H32" s="143"/>
      <c r="I32" s="143"/>
      <c r="J32" s="143"/>
      <c r="K32" s="84">
        <v>2.7799999999999998E-2</v>
      </c>
      <c r="L32" s="28">
        <f>L26*K32</f>
        <v>183.86753199999998</v>
      </c>
    </row>
    <row r="33" spans="1:12" ht="21.75" customHeight="1" thickTop="1" thickBot="1" x14ac:dyDescent="0.25">
      <c r="A33" s="1"/>
      <c r="B33" s="56"/>
      <c r="C33" s="144" t="s">
        <v>50</v>
      </c>
      <c r="D33" s="144"/>
      <c r="E33" s="144"/>
      <c r="F33" s="144"/>
      <c r="G33" s="144"/>
      <c r="H33" s="144"/>
      <c r="I33" s="144"/>
      <c r="J33" s="144"/>
      <c r="K33" s="83">
        <f>K31+K32</f>
        <v>0.1111</v>
      </c>
      <c r="L33" s="23">
        <f>L26*K33</f>
        <v>734.80873399999996</v>
      </c>
    </row>
    <row r="34" spans="1:12" ht="21.75" customHeight="1" thickTop="1" x14ac:dyDescent="0.2">
      <c r="A34" s="1"/>
      <c r="B34" s="145" t="s">
        <v>110</v>
      </c>
      <c r="C34" s="146"/>
      <c r="D34" s="146"/>
      <c r="E34" s="146"/>
      <c r="F34" s="146"/>
      <c r="G34" s="146"/>
      <c r="H34" s="146"/>
      <c r="I34" s="146"/>
      <c r="J34" s="146"/>
      <c r="K34" s="146"/>
      <c r="L34" s="147"/>
    </row>
    <row r="35" spans="1:12" ht="55.15" customHeight="1" thickBot="1" x14ac:dyDescent="0.25">
      <c r="A35" s="1"/>
      <c r="B35" s="148"/>
      <c r="C35" s="149"/>
      <c r="D35" s="149"/>
      <c r="E35" s="149"/>
      <c r="F35" s="149"/>
      <c r="G35" s="149"/>
      <c r="H35" s="149"/>
      <c r="I35" s="149"/>
      <c r="J35" s="149"/>
      <c r="K35" s="149"/>
      <c r="L35" s="150"/>
    </row>
    <row r="36" spans="1:12" ht="21.75" customHeight="1" thickTop="1" thickBot="1" x14ac:dyDescent="0.25">
      <c r="A36" s="1"/>
      <c r="B36" s="108" t="s">
        <v>39</v>
      </c>
      <c r="C36" s="108"/>
      <c r="D36" s="108"/>
      <c r="E36" s="108"/>
      <c r="F36" s="108"/>
      <c r="G36" s="108"/>
      <c r="H36" s="108"/>
      <c r="I36" s="108"/>
      <c r="J36" s="108"/>
      <c r="K36" s="108"/>
      <c r="L36" s="109"/>
    </row>
    <row r="37" spans="1:12" ht="27" customHeight="1" thickTop="1" thickBot="1" x14ac:dyDescent="0.25">
      <c r="A37" s="1"/>
      <c r="B37" s="108" t="s">
        <v>50</v>
      </c>
      <c r="C37" s="108"/>
      <c r="D37" s="108"/>
      <c r="E37" s="108"/>
      <c r="F37" s="108"/>
      <c r="G37" s="108"/>
      <c r="H37" s="108"/>
      <c r="I37" s="108"/>
      <c r="J37" s="108"/>
      <c r="K37" s="44">
        <f>SUM(K38:K45)</f>
        <v>0.35960000000000009</v>
      </c>
      <c r="L37" s="23">
        <f>SUM(L38:L45)</f>
        <v>2642.6100447464</v>
      </c>
    </row>
    <row r="38" spans="1:12" ht="21.75" customHeight="1" thickTop="1" thickBot="1" x14ac:dyDescent="0.25">
      <c r="A38" s="1"/>
      <c r="B38" s="19" t="s">
        <v>29</v>
      </c>
      <c r="C38" s="142" t="s">
        <v>40</v>
      </c>
      <c r="D38" s="142"/>
      <c r="E38" s="142"/>
      <c r="F38" s="142"/>
      <c r="G38" s="142"/>
      <c r="H38" s="142"/>
      <c r="I38" s="142"/>
      <c r="J38" s="142"/>
      <c r="K38" s="25">
        <v>0.2</v>
      </c>
      <c r="L38" s="22">
        <f>K38*(L26+L33)</f>
        <v>1469.7497468000001</v>
      </c>
    </row>
    <row r="39" spans="1:12" ht="21.75" customHeight="1" thickTop="1" thickBot="1" x14ac:dyDescent="0.25">
      <c r="A39" s="1"/>
      <c r="B39" s="19" t="s">
        <v>31</v>
      </c>
      <c r="C39" s="142" t="s">
        <v>41</v>
      </c>
      <c r="D39" s="142"/>
      <c r="E39" s="142"/>
      <c r="F39" s="142"/>
      <c r="G39" s="142"/>
      <c r="H39" s="142"/>
      <c r="I39" s="142"/>
      <c r="J39" s="142"/>
      <c r="K39" s="25">
        <v>1.4999999999999999E-2</v>
      </c>
      <c r="L39" s="22">
        <f>K39*(L26+L33)</f>
        <v>110.23123100999999</v>
      </c>
    </row>
    <row r="40" spans="1:12" ht="21.75" customHeight="1" thickTop="1" thickBot="1" x14ac:dyDescent="0.25">
      <c r="A40" s="1"/>
      <c r="B40" s="19" t="s">
        <v>32</v>
      </c>
      <c r="C40" s="142" t="s">
        <v>42</v>
      </c>
      <c r="D40" s="142"/>
      <c r="E40" s="142"/>
      <c r="F40" s="142"/>
      <c r="G40" s="142"/>
      <c r="H40" s="142"/>
      <c r="I40" s="142"/>
      <c r="J40" s="142"/>
      <c r="K40" s="25">
        <v>0.01</v>
      </c>
      <c r="L40" s="22">
        <f>K40*(L26+L33)</f>
        <v>73.487487340000001</v>
      </c>
    </row>
    <row r="41" spans="1:12" ht="21.75" customHeight="1" thickTop="1" thickBot="1" x14ac:dyDescent="0.25">
      <c r="A41" s="1"/>
      <c r="B41" s="19" t="s">
        <v>33</v>
      </c>
      <c r="C41" s="142" t="s">
        <v>43</v>
      </c>
      <c r="D41" s="142"/>
      <c r="E41" s="142"/>
      <c r="F41" s="142"/>
      <c r="G41" s="142"/>
      <c r="H41" s="142"/>
      <c r="I41" s="142"/>
      <c r="J41" s="142"/>
      <c r="K41" s="25">
        <v>2E-3</v>
      </c>
      <c r="L41" s="22">
        <f>K41*(L26+L33)</f>
        <v>14.697497468</v>
      </c>
    </row>
    <row r="42" spans="1:12" ht="21.75" customHeight="1" thickTop="1" thickBot="1" x14ac:dyDescent="0.25">
      <c r="A42" s="1"/>
      <c r="B42" s="19" t="s">
        <v>34</v>
      </c>
      <c r="C42" s="142" t="s">
        <v>44</v>
      </c>
      <c r="D42" s="142"/>
      <c r="E42" s="142"/>
      <c r="F42" s="142"/>
      <c r="G42" s="142"/>
      <c r="H42" s="142"/>
      <c r="I42" s="142"/>
      <c r="J42" s="142"/>
      <c r="K42" s="25">
        <v>2.5000000000000001E-2</v>
      </c>
      <c r="L42" s="22">
        <f>K42*(L26+L33)</f>
        <v>183.71871835000002</v>
      </c>
    </row>
    <row r="43" spans="1:12" ht="21.75" customHeight="1" thickTop="1" thickBot="1" x14ac:dyDescent="0.25">
      <c r="A43" s="1"/>
      <c r="B43" s="19" t="s">
        <v>35</v>
      </c>
      <c r="C43" s="142" t="s">
        <v>45</v>
      </c>
      <c r="D43" s="142"/>
      <c r="E43" s="142"/>
      <c r="F43" s="142"/>
      <c r="G43" s="142"/>
      <c r="H43" s="142"/>
      <c r="I43" s="142"/>
      <c r="J43" s="142"/>
      <c r="K43" s="25">
        <v>0.08</v>
      </c>
      <c r="L43" s="22">
        <f>K43*(L26+L33)</f>
        <v>587.89989872000001</v>
      </c>
    </row>
    <row r="44" spans="1:12" ht="21.75" customHeight="1" thickTop="1" thickBot="1" x14ac:dyDescent="0.25">
      <c r="A44" s="1"/>
      <c r="B44" s="19" t="s">
        <v>36</v>
      </c>
      <c r="C44" s="153" t="s">
        <v>11</v>
      </c>
      <c r="D44" s="153"/>
      <c r="E44" s="153"/>
      <c r="F44" s="153"/>
      <c r="G44" s="106">
        <v>1.4999999999999999E-2</v>
      </c>
      <c r="H44" s="26" t="s">
        <v>12</v>
      </c>
      <c r="I44" s="154">
        <v>1.44</v>
      </c>
      <c r="J44" s="154"/>
      <c r="K44" s="27">
        <f>G44*I44</f>
        <v>2.1599999999999998E-2</v>
      </c>
      <c r="L44" s="22">
        <f>K44*(L26+L33)</f>
        <v>158.73297265439999</v>
      </c>
    </row>
    <row r="45" spans="1:12" ht="21.75" customHeight="1" thickTop="1" thickBot="1" x14ac:dyDescent="0.25">
      <c r="A45" s="1"/>
      <c r="B45" s="19" t="s">
        <v>46</v>
      </c>
      <c r="C45" s="17" t="s">
        <v>47</v>
      </c>
      <c r="D45" s="17"/>
      <c r="E45" s="17"/>
      <c r="F45" s="17"/>
      <c r="G45" s="17"/>
      <c r="H45" s="17"/>
      <c r="I45" s="17"/>
      <c r="J45" s="17"/>
      <c r="K45" s="25">
        <v>6.0000000000000001E-3</v>
      </c>
      <c r="L45" s="22">
        <f>K45*(L26+L33)</f>
        <v>44.092492403999998</v>
      </c>
    </row>
    <row r="46" spans="1:12" ht="21.75" customHeight="1" thickTop="1" x14ac:dyDescent="0.2">
      <c r="A46" s="1"/>
      <c r="B46" s="155" t="s">
        <v>107</v>
      </c>
      <c r="C46" s="156"/>
      <c r="D46" s="156"/>
      <c r="E46" s="156"/>
      <c r="F46" s="156"/>
      <c r="G46" s="156"/>
      <c r="H46" s="156"/>
      <c r="I46" s="156"/>
      <c r="J46" s="156"/>
      <c r="K46" s="156"/>
      <c r="L46" s="157"/>
    </row>
    <row r="47" spans="1:12" ht="21.75" customHeight="1" x14ac:dyDescent="0.2">
      <c r="A47" s="1"/>
      <c r="B47" s="158"/>
      <c r="C47" s="159"/>
      <c r="D47" s="159"/>
      <c r="E47" s="159"/>
      <c r="F47" s="159"/>
      <c r="G47" s="159"/>
      <c r="H47" s="159"/>
      <c r="I47" s="159"/>
      <c r="J47" s="159"/>
      <c r="K47" s="159"/>
      <c r="L47" s="160"/>
    </row>
    <row r="48" spans="1:12" ht="12.6" customHeight="1" thickBot="1" x14ac:dyDescent="0.25">
      <c r="A48" s="1"/>
      <c r="B48" s="161"/>
      <c r="C48" s="162"/>
      <c r="D48" s="162"/>
      <c r="E48" s="162"/>
      <c r="F48" s="162"/>
      <c r="G48" s="162"/>
      <c r="H48" s="162"/>
      <c r="I48" s="162"/>
      <c r="J48" s="162"/>
      <c r="K48" s="162"/>
      <c r="L48" s="163"/>
    </row>
    <row r="49" spans="1:15" ht="21.75" customHeight="1" thickTop="1" thickBot="1" x14ac:dyDescent="0.25">
      <c r="A49" s="1"/>
      <c r="B49" s="108" t="s">
        <v>48</v>
      </c>
      <c r="C49" s="108"/>
      <c r="D49" s="108"/>
      <c r="E49" s="108"/>
      <c r="F49" s="108"/>
      <c r="G49" s="108"/>
      <c r="H49" s="108"/>
      <c r="I49" s="108"/>
      <c r="J49" s="108"/>
      <c r="K49" s="108"/>
      <c r="L49" s="109"/>
    </row>
    <row r="50" spans="1:15" ht="21.75" customHeight="1" thickTop="1" thickBot="1" x14ac:dyDescent="0.25">
      <c r="A50" s="1"/>
      <c r="B50" s="54" t="s">
        <v>29</v>
      </c>
      <c r="C50" s="151" t="s">
        <v>115</v>
      </c>
      <c r="D50" s="151"/>
      <c r="E50" s="151"/>
      <c r="F50" s="151"/>
      <c r="G50" s="151"/>
      <c r="H50" s="151"/>
      <c r="I50" s="151"/>
      <c r="J50" s="151"/>
      <c r="K50" s="151"/>
      <c r="L50" s="28">
        <v>0</v>
      </c>
    </row>
    <row r="51" spans="1:15" ht="21.75" customHeight="1" thickTop="1" thickBot="1" x14ac:dyDescent="0.25">
      <c r="A51" s="1"/>
      <c r="B51" s="54" t="s">
        <v>31</v>
      </c>
      <c r="C51" s="151" t="s">
        <v>136</v>
      </c>
      <c r="D51" s="151"/>
      <c r="E51" s="151"/>
      <c r="F51" s="151"/>
      <c r="G51" s="151"/>
      <c r="H51" s="151"/>
      <c r="I51" s="151"/>
      <c r="J51" s="151"/>
      <c r="K51" s="151"/>
      <c r="L51" s="28">
        <f>(24.54-20%*24.54)*22</f>
        <v>431.90399999999994</v>
      </c>
    </row>
    <row r="52" spans="1:15" ht="21.75" customHeight="1" thickTop="1" thickBot="1" x14ac:dyDescent="0.25">
      <c r="A52" s="1"/>
      <c r="B52" s="54" t="s">
        <v>32</v>
      </c>
      <c r="C52" s="151" t="s">
        <v>90</v>
      </c>
      <c r="D52" s="151"/>
      <c r="E52" s="151"/>
      <c r="F52" s="151"/>
      <c r="G52" s="151"/>
      <c r="H52" s="151"/>
      <c r="I52" s="151"/>
      <c r="J52" s="151"/>
      <c r="K52" s="151"/>
      <c r="L52" s="28">
        <v>66.099999999999994</v>
      </c>
    </row>
    <row r="53" spans="1:15" ht="21.75" customHeight="1" thickTop="1" thickBot="1" x14ac:dyDescent="0.25">
      <c r="A53" s="1"/>
      <c r="B53" s="54" t="s">
        <v>33</v>
      </c>
      <c r="C53" s="152" t="s">
        <v>49</v>
      </c>
      <c r="D53" s="152"/>
      <c r="E53" s="152"/>
      <c r="F53" s="152"/>
      <c r="G53" s="152"/>
      <c r="H53" s="152"/>
      <c r="I53" s="152"/>
      <c r="J53" s="152"/>
      <c r="K53" s="152"/>
      <c r="L53" s="47">
        <v>3</v>
      </c>
      <c r="O53" s="52"/>
    </row>
    <row r="54" spans="1:15" ht="21.75" customHeight="1" thickTop="1" thickBot="1" x14ac:dyDescent="0.25">
      <c r="A54" s="1"/>
      <c r="B54" s="54" t="s">
        <v>34</v>
      </c>
      <c r="C54" s="151" t="s">
        <v>37</v>
      </c>
      <c r="D54" s="151"/>
      <c r="E54" s="151"/>
      <c r="F54" s="151"/>
      <c r="G54" s="151"/>
      <c r="H54" s="151"/>
      <c r="I54" s="151"/>
      <c r="J54" s="151"/>
      <c r="K54" s="151"/>
      <c r="L54" s="47">
        <v>0</v>
      </c>
      <c r="O54" s="52"/>
    </row>
    <row r="55" spans="1:15" ht="21.75" customHeight="1" thickTop="1" thickBot="1" x14ac:dyDescent="0.25">
      <c r="A55" s="1"/>
      <c r="B55" s="54"/>
      <c r="C55" s="109" t="s">
        <v>50</v>
      </c>
      <c r="D55" s="109"/>
      <c r="E55" s="109"/>
      <c r="F55" s="109"/>
      <c r="G55" s="109"/>
      <c r="H55" s="109"/>
      <c r="I55" s="109"/>
      <c r="J55" s="109"/>
      <c r="K55" s="109"/>
      <c r="L55" s="23">
        <f>SUM(L50:L54)</f>
        <v>501.00399999999991</v>
      </c>
      <c r="O55" s="52"/>
    </row>
    <row r="56" spans="1:15" ht="21.75" customHeight="1" thickTop="1" x14ac:dyDescent="0.2">
      <c r="A56" s="1"/>
      <c r="B56" s="165" t="s">
        <v>108</v>
      </c>
      <c r="C56" s="166"/>
      <c r="D56" s="166"/>
      <c r="E56" s="166"/>
      <c r="F56" s="166"/>
      <c r="G56" s="166"/>
      <c r="H56" s="166"/>
      <c r="I56" s="166"/>
      <c r="J56" s="166"/>
      <c r="K56" s="166"/>
      <c r="L56" s="167"/>
    </row>
    <row r="57" spans="1:15" ht="37.15" customHeight="1" thickBot="1" x14ac:dyDescent="0.25">
      <c r="A57" s="1"/>
      <c r="B57" s="168"/>
      <c r="C57" s="169"/>
      <c r="D57" s="169"/>
      <c r="E57" s="169"/>
      <c r="F57" s="169"/>
      <c r="G57" s="169"/>
      <c r="H57" s="169"/>
      <c r="I57" s="169"/>
      <c r="J57" s="169"/>
      <c r="K57" s="169"/>
      <c r="L57" s="170"/>
    </row>
    <row r="58" spans="1:15" ht="21.75" customHeight="1" thickTop="1" thickBot="1" x14ac:dyDescent="0.25">
      <c r="A58" s="1"/>
      <c r="B58" s="109" t="s">
        <v>51</v>
      </c>
      <c r="C58" s="109"/>
      <c r="D58" s="109"/>
      <c r="E58" s="109"/>
      <c r="F58" s="109"/>
      <c r="G58" s="109"/>
      <c r="H58" s="109"/>
      <c r="I58" s="109"/>
      <c r="J58" s="109"/>
      <c r="K58" s="109"/>
      <c r="L58" s="109"/>
    </row>
    <row r="59" spans="1:15" ht="21.75" customHeight="1" thickTop="1" thickBot="1" x14ac:dyDescent="0.25">
      <c r="A59" s="1"/>
      <c r="B59" s="36" t="s">
        <v>52</v>
      </c>
      <c r="C59" s="151" t="s">
        <v>91</v>
      </c>
      <c r="D59" s="151"/>
      <c r="E59" s="151"/>
      <c r="F59" s="151"/>
      <c r="G59" s="151"/>
      <c r="H59" s="151"/>
      <c r="I59" s="151"/>
      <c r="J59" s="151"/>
      <c r="K59" s="37">
        <f>K33</f>
        <v>0.1111</v>
      </c>
      <c r="L59" s="28">
        <f>L33</f>
        <v>734.80873399999996</v>
      </c>
    </row>
    <row r="60" spans="1:15" ht="21.75" customHeight="1" thickTop="1" thickBot="1" x14ac:dyDescent="0.25">
      <c r="A60" s="1"/>
      <c r="B60" s="36" t="s">
        <v>53</v>
      </c>
      <c r="C60" s="151" t="s">
        <v>54</v>
      </c>
      <c r="D60" s="151"/>
      <c r="E60" s="151"/>
      <c r="F60" s="151"/>
      <c r="G60" s="151"/>
      <c r="H60" s="151"/>
      <c r="I60" s="151"/>
      <c r="J60" s="151"/>
      <c r="K60" s="37">
        <f>K37</f>
        <v>0.35960000000000009</v>
      </c>
      <c r="L60" s="28">
        <f>L37</f>
        <v>2642.6100447464</v>
      </c>
    </row>
    <row r="61" spans="1:15" ht="21.75" customHeight="1" thickTop="1" thickBot="1" x14ac:dyDescent="0.25">
      <c r="A61" s="1"/>
      <c r="B61" s="36" t="s">
        <v>55</v>
      </c>
      <c r="C61" s="151" t="s">
        <v>56</v>
      </c>
      <c r="D61" s="151"/>
      <c r="E61" s="151"/>
      <c r="F61" s="151"/>
      <c r="G61" s="151"/>
      <c r="H61" s="151"/>
      <c r="I61" s="151"/>
      <c r="J61" s="151"/>
      <c r="K61" s="151"/>
      <c r="L61" s="28">
        <f>L55</f>
        <v>501.00399999999991</v>
      </c>
    </row>
    <row r="62" spans="1:15" ht="21.75" customHeight="1" thickTop="1" thickBot="1" x14ac:dyDescent="0.25">
      <c r="A62" s="1"/>
      <c r="B62" s="54"/>
      <c r="C62" s="109" t="s">
        <v>50</v>
      </c>
      <c r="D62" s="109"/>
      <c r="E62" s="109"/>
      <c r="F62" s="109"/>
      <c r="G62" s="109"/>
      <c r="H62" s="109"/>
      <c r="I62" s="109"/>
      <c r="J62" s="109"/>
      <c r="K62" s="109"/>
      <c r="L62" s="23">
        <f>L59+L60+L61</f>
        <v>3878.4227787463997</v>
      </c>
    </row>
    <row r="63" spans="1:15" s="11" customFormat="1" ht="21.75" customHeight="1" thickTop="1" thickBot="1" x14ac:dyDescent="0.25">
      <c r="A63" s="10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</row>
    <row r="64" spans="1:15" s="11" customFormat="1" ht="21.75" customHeight="1" thickTop="1" thickBot="1" x14ac:dyDescent="0.25">
      <c r="A64" s="10"/>
      <c r="B64" s="108" t="s">
        <v>57</v>
      </c>
      <c r="C64" s="132"/>
      <c r="D64" s="132"/>
      <c r="E64" s="132"/>
      <c r="F64" s="132"/>
      <c r="G64" s="132"/>
      <c r="H64" s="132"/>
      <c r="I64" s="132"/>
      <c r="J64" s="132"/>
      <c r="K64" s="132"/>
      <c r="L64" s="133"/>
      <c r="M64" s="76"/>
    </row>
    <row r="65" spans="1:16" s="11" customFormat="1" ht="21.75" customHeight="1" thickTop="1" thickBot="1" x14ac:dyDescent="0.25">
      <c r="A65" s="10"/>
      <c r="B65" s="54" t="s">
        <v>29</v>
      </c>
      <c r="C65" s="151" t="s">
        <v>134</v>
      </c>
      <c r="D65" s="151"/>
      <c r="E65" s="151"/>
      <c r="F65" s="151"/>
      <c r="G65" s="151"/>
      <c r="H65" s="151"/>
      <c r="I65" s="151"/>
      <c r="J65" s="151"/>
      <c r="K65" s="78">
        <v>4.1999999999999997E-3</v>
      </c>
      <c r="L65" s="72">
        <f>K65*L26</f>
        <v>27.778547999999997</v>
      </c>
      <c r="M65" s="76"/>
    </row>
    <row r="66" spans="1:16" s="11" customFormat="1" ht="21.75" customHeight="1" thickTop="1" thickBot="1" x14ac:dyDescent="0.25">
      <c r="A66" s="10"/>
      <c r="B66" s="54" t="s">
        <v>31</v>
      </c>
      <c r="C66" s="151" t="s">
        <v>126</v>
      </c>
      <c r="D66" s="151"/>
      <c r="E66" s="151"/>
      <c r="F66" s="151"/>
      <c r="G66" s="151"/>
      <c r="H66" s="151"/>
      <c r="I66" s="151"/>
      <c r="J66" s="151"/>
      <c r="K66" s="79">
        <f>K65*K43</f>
        <v>3.3599999999999998E-4</v>
      </c>
      <c r="L66" s="72">
        <f>K66*L26</f>
        <v>2.2222838399999998</v>
      </c>
      <c r="M66" s="76"/>
    </row>
    <row r="67" spans="1:16" s="11" customFormat="1" ht="28.15" customHeight="1" thickTop="1" thickBot="1" x14ac:dyDescent="0.25">
      <c r="A67" s="10"/>
      <c r="B67" s="54" t="s">
        <v>32</v>
      </c>
      <c r="C67" s="175" t="s">
        <v>127</v>
      </c>
      <c r="D67" s="175"/>
      <c r="E67" s="175"/>
      <c r="F67" s="175"/>
      <c r="G67" s="175"/>
      <c r="H67" s="175"/>
      <c r="I67" s="175"/>
      <c r="J67" s="175"/>
      <c r="K67" s="78">
        <v>0.02</v>
      </c>
      <c r="L67" s="72">
        <f>L26*K67</f>
        <v>132.27879999999999</v>
      </c>
      <c r="M67" s="76"/>
      <c r="P67" s="50"/>
    </row>
    <row r="68" spans="1:16" s="11" customFormat="1" ht="21.75" customHeight="1" thickTop="1" thickBot="1" x14ac:dyDescent="0.25">
      <c r="A68" s="10"/>
      <c r="B68" s="54" t="s">
        <v>33</v>
      </c>
      <c r="C68" s="151" t="s">
        <v>128</v>
      </c>
      <c r="D68" s="151"/>
      <c r="E68" s="151"/>
      <c r="F68" s="151"/>
      <c r="G68" s="151"/>
      <c r="H68" s="151"/>
      <c r="I68" s="151"/>
      <c r="J68" s="151"/>
      <c r="K68" s="78">
        <v>1.9400000000000001E-2</v>
      </c>
      <c r="L68" s="72">
        <f>L26*K68</f>
        <v>128.31043600000001</v>
      </c>
      <c r="M68" s="76"/>
    </row>
    <row r="69" spans="1:16" s="11" customFormat="1" ht="30" customHeight="1" thickTop="1" thickBot="1" x14ac:dyDescent="0.25">
      <c r="A69" s="10"/>
      <c r="B69" s="54" t="s">
        <v>34</v>
      </c>
      <c r="C69" s="151" t="s">
        <v>58</v>
      </c>
      <c r="D69" s="151"/>
      <c r="E69" s="151"/>
      <c r="F69" s="151"/>
      <c r="G69" s="151"/>
      <c r="H69" s="151"/>
      <c r="I69" s="151"/>
      <c r="J69" s="151"/>
      <c r="K69" s="78">
        <f>K68*K37</f>
        <v>6.9762400000000016E-3</v>
      </c>
      <c r="L69" s="72">
        <f>K69*L26</f>
        <v>46.140432785600005</v>
      </c>
      <c r="M69" s="76"/>
    </row>
    <row r="70" spans="1:16" s="11" customFormat="1" ht="30" customHeight="1" thickTop="1" thickBot="1" x14ac:dyDescent="0.25">
      <c r="A70" s="10"/>
      <c r="B70" s="54" t="s">
        <v>35</v>
      </c>
      <c r="C70" s="171" t="s">
        <v>129</v>
      </c>
      <c r="D70" s="171"/>
      <c r="E70" s="171"/>
      <c r="F70" s="171"/>
      <c r="G70" s="171"/>
      <c r="H70" s="171"/>
      <c r="I70" s="171"/>
      <c r="J70" s="171"/>
      <c r="K70" s="78">
        <v>3.2000000000000001E-2</v>
      </c>
      <c r="L70" s="72">
        <f>K70*(L26+L33)</f>
        <v>235.159959488</v>
      </c>
      <c r="M70" s="76"/>
      <c r="P70" s="14"/>
    </row>
    <row r="71" spans="1:16" s="11" customFormat="1" ht="21.75" customHeight="1" thickTop="1" thickBot="1" x14ac:dyDescent="0.25">
      <c r="A71" s="10"/>
      <c r="B71" s="108" t="s">
        <v>50</v>
      </c>
      <c r="C71" s="108"/>
      <c r="D71" s="108"/>
      <c r="E71" s="108"/>
      <c r="F71" s="108"/>
      <c r="G71" s="108"/>
      <c r="H71" s="108"/>
      <c r="I71" s="108"/>
      <c r="J71" s="108"/>
      <c r="K71" s="29"/>
      <c r="L71" s="30">
        <f>SUM(L65:L70)</f>
        <v>571.89046011359994</v>
      </c>
      <c r="M71" s="76"/>
    </row>
    <row r="72" spans="1:16" s="11" customFormat="1" ht="21.75" customHeight="1" thickTop="1" x14ac:dyDescent="0.2">
      <c r="A72" s="10"/>
      <c r="B72" s="165" t="s">
        <v>95</v>
      </c>
      <c r="C72" s="166"/>
      <c r="D72" s="166"/>
      <c r="E72" s="166"/>
      <c r="F72" s="166"/>
      <c r="G72" s="166"/>
      <c r="H72" s="166"/>
      <c r="I72" s="166"/>
      <c r="J72" s="166"/>
      <c r="K72" s="166"/>
      <c r="L72" s="167"/>
      <c r="M72" s="76"/>
    </row>
    <row r="73" spans="1:16" s="11" customFormat="1" ht="21.75" customHeight="1" x14ac:dyDescent="0.2">
      <c r="A73" s="10"/>
      <c r="B73" s="172"/>
      <c r="C73" s="173"/>
      <c r="D73" s="173"/>
      <c r="E73" s="173"/>
      <c r="F73" s="173"/>
      <c r="G73" s="173"/>
      <c r="H73" s="173"/>
      <c r="I73" s="173"/>
      <c r="J73" s="173"/>
      <c r="K73" s="173"/>
      <c r="L73" s="174"/>
      <c r="M73" s="76"/>
    </row>
    <row r="74" spans="1:16" s="11" customFormat="1" ht="12.6" customHeight="1" thickBot="1" x14ac:dyDescent="0.25">
      <c r="A74" s="10"/>
      <c r="B74" s="168"/>
      <c r="C74" s="169"/>
      <c r="D74" s="169"/>
      <c r="E74" s="169"/>
      <c r="F74" s="169"/>
      <c r="G74" s="169"/>
      <c r="H74" s="169"/>
      <c r="I74" s="169"/>
      <c r="J74" s="169"/>
      <c r="K74" s="169"/>
      <c r="L74" s="170"/>
      <c r="M74" s="76"/>
    </row>
    <row r="75" spans="1:16" s="11" customFormat="1" ht="21.75" customHeight="1" thickTop="1" thickBot="1" x14ac:dyDescent="0.25">
      <c r="A75" s="10"/>
      <c r="B75" s="108" t="s">
        <v>93</v>
      </c>
      <c r="C75" s="132"/>
      <c r="D75" s="132"/>
      <c r="E75" s="132"/>
      <c r="F75" s="132"/>
      <c r="G75" s="132"/>
      <c r="H75" s="132"/>
      <c r="I75" s="132"/>
      <c r="J75" s="132"/>
      <c r="K75" s="132"/>
      <c r="L75" s="133"/>
      <c r="M75" s="76"/>
    </row>
    <row r="76" spans="1:16" s="11" customFormat="1" ht="21.75" customHeight="1" thickTop="1" thickBot="1" x14ac:dyDescent="0.25">
      <c r="A76" s="10"/>
      <c r="B76" s="54" t="s">
        <v>29</v>
      </c>
      <c r="C76" s="151" t="s">
        <v>114</v>
      </c>
      <c r="D76" s="151"/>
      <c r="E76" s="151"/>
      <c r="F76" s="151"/>
      <c r="G76" s="151"/>
      <c r="H76" s="151"/>
      <c r="I76" s="151"/>
      <c r="J76" s="151"/>
      <c r="K76" s="80">
        <v>8.3299999999999999E-2</v>
      </c>
      <c r="L76" s="28">
        <f t="shared" ref="L76:L81" si="0">K76*$L$26</f>
        <v>550.94120199999998</v>
      </c>
      <c r="M76" s="76"/>
      <c r="O76" s="49"/>
      <c r="P76" s="48"/>
    </row>
    <row r="77" spans="1:16" s="11" customFormat="1" ht="21.75" customHeight="1" thickTop="1" thickBot="1" x14ac:dyDescent="0.25">
      <c r="A77" s="10"/>
      <c r="B77" s="54" t="s">
        <v>31</v>
      </c>
      <c r="C77" s="151" t="s">
        <v>123</v>
      </c>
      <c r="D77" s="151"/>
      <c r="E77" s="151"/>
      <c r="F77" s="151"/>
      <c r="G77" s="151"/>
      <c r="H77" s="151"/>
      <c r="I77" s="151"/>
      <c r="J77" s="151"/>
      <c r="K77" s="80">
        <v>1.4E-2</v>
      </c>
      <c r="L77" s="28">
        <f t="shared" si="0"/>
        <v>92.595159999999993</v>
      </c>
      <c r="M77" s="76"/>
    </row>
    <row r="78" spans="1:16" s="11" customFormat="1" ht="21.75" customHeight="1" thickTop="1" thickBot="1" x14ac:dyDescent="0.25">
      <c r="A78" s="10"/>
      <c r="B78" s="54" t="s">
        <v>32</v>
      </c>
      <c r="C78" s="151" t="s">
        <v>124</v>
      </c>
      <c r="D78" s="151"/>
      <c r="E78" s="151"/>
      <c r="F78" s="151"/>
      <c r="G78" s="151"/>
      <c r="H78" s="151"/>
      <c r="I78" s="151"/>
      <c r="J78" s="151"/>
      <c r="K78" s="80">
        <v>2.5000000000000001E-3</v>
      </c>
      <c r="L78" s="28">
        <f t="shared" si="0"/>
        <v>16.534849999999999</v>
      </c>
      <c r="M78" s="76"/>
    </row>
    <row r="79" spans="1:16" s="11" customFormat="1" ht="21.75" customHeight="1" thickTop="1" thickBot="1" x14ac:dyDescent="0.25">
      <c r="A79" s="10"/>
      <c r="B79" s="54" t="s">
        <v>33</v>
      </c>
      <c r="C79" s="151" t="s">
        <v>119</v>
      </c>
      <c r="D79" s="151"/>
      <c r="E79" s="151"/>
      <c r="F79" s="151"/>
      <c r="G79" s="151"/>
      <c r="H79" s="151"/>
      <c r="I79" s="151"/>
      <c r="J79" s="151"/>
      <c r="K79" s="86">
        <v>3.3E-3</v>
      </c>
      <c r="L79" s="28">
        <f t="shared" si="0"/>
        <v>21.826001999999999</v>
      </c>
      <c r="M79" s="76"/>
    </row>
    <row r="80" spans="1:16" s="11" customFormat="1" ht="21.75" customHeight="1" thickTop="1" thickBot="1" x14ac:dyDescent="0.25">
      <c r="A80" s="10"/>
      <c r="B80" s="54" t="s">
        <v>34</v>
      </c>
      <c r="C80" s="151" t="s">
        <v>125</v>
      </c>
      <c r="D80" s="151"/>
      <c r="E80" s="151"/>
      <c r="F80" s="151"/>
      <c r="G80" s="151"/>
      <c r="H80" s="151"/>
      <c r="I80" s="151"/>
      <c r="J80" s="151"/>
      <c r="K80" s="80">
        <v>4.0000000000000001E-3</v>
      </c>
      <c r="L80" s="28">
        <f t="shared" si="0"/>
        <v>26.455759999999998</v>
      </c>
      <c r="M80" s="76"/>
    </row>
    <row r="81" spans="1:15" s="11" customFormat="1" ht="21.75" customHeight="1" thickTop="1" thickBot="1" x14ac:dyDescent="0.25">
      <c r="A81" s="10"/>
      <c r="B81" s="54" t="s">
        <v>35</v>
      </c>
      <c r="C81" s="151" t="s">
        <v>37</v>
      </c>
      <c r="D81" s="151"/>
      <c r="E81" s="151"/>
      <c r="F81" s="151"/>
      <c r="G81" s="151"/>
      <c r="H81" s="151"/>
      <c r="I81" s="151"/>
      <c r="J81" s="151"/>
      <c r="K81" s="73">
        <v>0</v>
      </c>
      <c r="L81" s="28">
        <f t="shared" si="0"/>
        <v>0</v>
      </c>
      <c r="M81" s="76"/>
    </row>
    <row r="82" spans="1:15" s="11" customFormat="1" ht="21.75" customHeight="1" thickTop="1" thickBot="1" x14ac:dyDescent="0.25">
      <c r="A82" s="10"/>
      <c r="B82" s="54" t="s">
        <v>36</v>
      </c>
      <c r="C82" s="151" t="s">
        <v>84</v>
      </c>
      <c r="D82" s="151"/>
      <c r="E82" s="151"/>
      <c r="F82" s="151"/>
      <c r="G82" s="151"/>
      <c r="H82" s="151"/>
      <c r="I82" s="151"/>
      <c r="J82" s="151"/>
      <c r="K82" s="37">
        <f>(K76+K77+K78+K79+K80+K81)*K37</f>
        <v>3.8513160000000012E-2</v>
      </c>
      <c r="L82" s="28">
        <f>L26*K82</f>
        <v>254.72372945040007</v>
      </c>
      <c r="M82" s="76"/>
    </row>
    <row r="83" spans="1:15" s="11" customFormat="1" ht="21.75" customHeight="1" thickTop="1" thickBot="1" x14ac:dyDescent="0.25">
      <c r="A83" s="10"/>
      <c r="B83" s="176" t="s">
        <v>50</v>
      </c>
      <c r="C83" s="176"/>
      <c r="D83" s="176"/>
      <c r="E83" s="176"/>
      <c r="F83" s="176"/>
      <c r="G83" s="176"/>
      <c r="H83" s="176"/>
      <c r="I83" s="176"/>
      <c r="J83" s="176"/>
      <c r="K83" s="44">
        <f>SUM(K76:K82)</f>
        <v>0.14561316000000002</v>
      </c>
      <c r="L83" s="30">
        <f>SUM(L76:L82)</f>
        <v>963.07670345039992</v>
      </c>
    </row>
    <row r="84" spans="1:15" s="11" customFormat="1" ht="21.75" customHeight="1" thickTop="1" x14ac:dyDescent="0.2">
      <c r="A84" s="10"/>
      <c r="B84" s="165" t="s">
        <v>92</v>
      </c>
      <c r="C84" s="166"/>
      <c r="D84" s="166"/>
      <c r="E84" s="166"/>
      <c r="F84" s="166"/>
      <c r="G84" s="166"/>
      <c r="H84" s="166"/>
      <c r="I84" s="166"/>
      <c r="J84" s="166"/>
      <c r="K84" s="166"/>
      <c r="L84" s="167"/>
    </row>
    <row r="85" spans="1:15" s="11" customFormat="1" ht="21.75" customHeight="1" thickBot="1" x14ac:dyDescent="0.25">
      <c r="A85" s="10"/>
      <c r="B85" s="172"/>
      <c r="C85" s="173"/>
      <c r="D85" s="173"/>
      <c r="E85" s="173"/>
      <c r="F85" s="173"/>
      <c r="G85" s="173"/>
      <c r="H85" s="173"/>
      <c r="I85" s="173"/>
      <c r="J85" s="173"/>
      <c r="K85" s="173"/>
      <c r="L85" s="174"/>
    </row>
    <row r="86" spans="1:15" ht="21.75" customHeight="1" thickTop="1" thickBot="1" x14ac:dyDescent="0.25">
      <c r="A86" s="1"/>
      <c r="B86" s="108" t="s">
        <v>83</v>
      </c>
      <c r="C86" s="132"/>
      <c r="D86" s="132"/>
      <c r="E86" s="132"/>
      <c r="F86" s="132"/>
      <c r="G86" s="132"/>
      <c r="H86" s="132"/>
      <c r="I86" s="132"/>
      <c r="J86" s="132"/>
      <c r="K86" s="133"/>
      <c r="L86" s="54" t="s">
        <v>59</v>
      </c>
    </row>
    <row r="87" spans="1:15" ht="21.75" customHeight="1" thickTop="1" thickBot="1" x14ac:dyDescent="0.25">
      <c r="A87" s="1"/>
      <c r="B87" s="54" t="s">
        <v>29</v>
      </c>
      <c r="C87" s="152" t="s">
        <v>60</v>
      </c>
      <c r="D87" s="152"/>
      <c r="E87" s="152"/>
      <c r="F87" s="152"/>
      <c r="G87" s="152"/>
      <c r="H87" s="152"/>
      <c r="I87" s="152"/>
      <c r="J87" s="152"/>
      <c r="K87" s="152"/>
      <c r="L87" s="59">
        <v>105.2</v>
      </c>
    </row>
    <row r="88" spans="1:15" ht="21.75" customHeight="1" thickTop="1" thickBot="1" x14ac:dyDescent="0.25">
      <c r="A88" s="1"/>
      <c r="B88" s="109" t="s">
        <v>31</v>
      </c>
      <c r="C88" s="177" t="s">
        <v>37</v>
      </c>
      <c r="D88" s="177"/>
      <c r="E88" s="178" t="s">
        <v>96</v>
      </c>
      <c r="F88" s="178"/>
      <c r="G88" s="178"/>
      <c r="H88" s="178"/>
      <c r="I88" s="178"/>
      <c r="J88" s="178"/>
      <c r="K88" s="178"/>
      <c r="L88" s="59"/>
      <c r="N88" s="74"/>
      <c r="O88" s="60"/>
    </row>
    <row r="89" spans="1:15" ht="21.75" customHeight="1" thickTop="1" thickBot="1" x14ac:dyDescent="0.25">
      <c r="A89" s="1"/>
      <c r="B89" s="109"/>
      <c r="C89" s="177"/>
      <c r="D89" s="177"/>
      <c r="E89" s="178" t="s">
        <v>97</v>
      </c>
      <c r="F89" s="178"/>
      <c r="G89" s="178"/>
      <c r="H89" s="178"/>
      <c r="I89" s="178"/>
      <c r="J89" s="178"/>
      <c r="K89" s="178"/>
      <c r="L89" s="59"/>
      <c r="N89" s="61"/>
      <c r="O89" s="60"/>
    </row>
    <row r="90" spans="1:15" s="11" customFormat="1" ht="21.75" customHeight="1" thickTop="1" thickBot="1" x14ac:dyDescent="0.25">
      <c r="A90" s="10"/>
      <c r="B90" s="108" t="s">
        <v>61</v>
      </c>
      <c r="C90" s="132"/>
      <c r="D90" s="132"/>
      <c r="E90" s="132"/>
      <c r="F90" s="132"/>
      <c r="G90" s="132"/>
      <c r="H90" s="132"/>
      <c r="I90" s="132"/>
      <c r="J90" s="132"/>
      <c r="K90" s="133"/>
      <c r="L90" s="30">
        <f>SUM(L87:L89)</f>
        <v>105.2</v>
      </c>
      <c r="N90" s="61"/>
      <c r="O90" s="60"/>
    </row>
    <row r="91" spans="1:15" s="11" customFormat="1" ht="48.75" customHeight="1" thickTop="1" thickBot="1" x14ac:dyDescent="0.25">
      <c r="A91" s="10"/>
      <c r="B91" s="165" t="s">
        <v>98</v>
      </c>
      <c r="C91" s="166"/>
      <c r="D91" s="166"/>
      <c r="E91" s="166"/>
      <c r="F91" s="166"/>
      <c r="G91" s="166"/>
      <c r="H91" s="166"/>
      <c r="I91" s="166"/>
      <c r="J91" s="166"/>
      <c r="K91" s="166"/>
      <c r="L91" s="167"/>
    </row>
    <row r="92" spans="1:15" s="11" customFormat="1" ht="21.75" customHeight="1" thickTop="1" thickBot="1" x14ac:dyDescent="0.25">
      <c r="A92" s="10"/>
      <c r="B92" s="108" t="s">
        <v>82</v>
      </c>
      <c r="C92" s="132"/>
      <c r="D92" s="132"/>
      <c r="E92" s="132"/>
      <c r="F92" s="132"/>
      <c r="G92" s="132"/>
      <c r="H92" s="132"/>
      <c r="I92" s="132"/>
      <c r="J92" s="132"/>
      <c r="K92" s="133"/>
      <c r="L92" s="54" t="s">
        <v>28</v>
      </c>
    </row>
    <row r="93" spans="1:15" s="11" customFormat="1" ht="21.75" customHeight="1" thickTop="1" thickBot="1" x14ac:dyDescent="0.25">
      <c r="A93" s="10"/>
      <c r="B93" s="54" t="s">
        <v>29</v>
      </c>
      <c r="C93" s="17" t="s">
        <v>13</v>
      </c>
      <c r="D93" s="17"/>
      <c r="E93" s="17"/>
      <c r="F93" s="17"/>
      <c r="G93" s="17"/>
      <c r="H93" s="17"/>
      <c r="I93" s="17"/>
      <c r="J93" s="17"/>
      <c r="K93" s="58">
        <v>0.05</v>
      </c>
      <c r="L93" s="22">
        <f>K93*L113</f>
        <v>606.62649711552001</v>
      </c>
    </row>
    <row r="94" spans="1:15" s="11" customFormat="1" ht="21.75" customHeight="1" thickTop="1" thickBot="1" x14ac:dyDescent="0.25">
      <c r="A94" s="10"/>
      <c r="B94" s="54" t="s">
        <v>31</v>
      </c>
      <c r="C94" s="17" t="s">
        <v>14</v>
      </c>
      <c r="D94" s="17"/>
      <c r="E94" s="17"/>
      <c r="F94" s="17"/>
      <c r="G94" s="17"/>
      <c r="H94" s="17"/>
      <c r="I94" s="17"/>
      <c r="J94" s="17"/>
      <c r="K94" s="58">
        <v>7.0000000000000007E-2</v>
      </c>
      <c r="L94" s="22">
        <f>(L113+L93)*K94</f>
        <v>891.7409507598145</v>
      </c>
    </row>
    <row r="95" spans="1:15" s="11" customFormat="1" ht="21.75" customHeight="1" thickTop="1" thickBot="1" x14ac:dyDescent="0.25">
      <c r="A95" s="10"/>
      <c r="B95" s="109" t="s">
        <v>32</v>
      </c>
      <c r="C95" s="17" t="s">
        <v>15</v>
      </c>
      <c r="D95" s="17"/>
      <c r="E95" s="17"/>
      <c r="F95" s="17"/>
      <c r="G95" s="17"/>
      <c r="H95" s="17"/>
      <c r="I95" s="17"/>
      <c r="J95" s="39" t="s">
        <v>16</v>
      </c>
      <c r="L95" s="38"/>
    </row>
    <row r="96" spans="1:15" s="11" customFormat="1" ht="21.75" customHeight="1" thickTop="1" thickBot="1" x14ac:dyDescent="0.25">
      <c r="A96" s="10"/>
      <c r="B96" s="109"/>
      <c r="C96" s="17"/>
      <c r="D96" s="31" t="s">
        <v>17</v>
      </c>
      <c r="E96" s="31"/>
      <c r="F96" s="31"/>
      <c r="G96" s="17" t="s">
        <v>18</v>
      </c>
      <c r="H96" s="32"/>
      <c r="I96" s="32"/>
      <c r="J96" s="186">
        <f>SUM(K96:K98)</f>
        <v>0.14250000000000002</v>
      </c>
      <c r="K96" s="40">
        <v>1.6500000000000001E-2</v>
      </c>
      <c r="L96" s="46">
        <f>((L113+L93+L94)/(1-J96))*K96</f>
        <v>262.28548914060019</v>
      </c>
    </row>
    <row r="97" spans="1:12" s="11" customFormat="1" ht="21.75" customHeight="1" thickTop="1" thickBot="1" x14ac:dyDescent="0.25">
      <c r="A97" s="10"/>
      <c r="B97" s="109"/>
      <c r="C97" s="17"/>
      <c r="D97" s="17"/>
      <c r="E97" s="17"/>
      <c r="F97" s="17"/>
      <c r="G97" s="17" t="s">
        <v>19</v>
      </c>
      <c r="H97" s="32"/>
      <c r="I97" s="32"/>
      <c r="J97" s="187"/>
      <c r="K97" s="40">
        <v>7.5999999999999998E-2</v>
      </c>
      <c r="L97" s="46">
        <f>((L113+L93+L94)/(1-J96))*K97</f>
        <v>1208.1028590718552</v>
      </c>
    </row>
    <row r="98" spans="1:12" s="11" customFormat="1" ht="21.75" customHeight="1" thickTop="1" thickBot="1" x14ac:dyDescent="0.25">
      <c r="A98" s="10"/>
      <c r="B98" s="109"/>
      <c r="C98" s="31"/>
      <c r="D98" s="31" t="s">
        <v>20</v>
      </c>
      <c r="E98" s="31"/>
      <c r="F98" s="17"/>
      <c r="G98" s="17" t="s">
        <v>21</v>
      </c>
      <c r="H98" s="32"/>
      <c r="I98" s="32"/>
      <c r="J98" s="188"/>
      <c r="K98" s="40">
        <v>0.05</v>
      </c>
      <c r="L98" s="46">
        <f>((L113+L93+L94)/(1-J96))*K98</f>
        <v>794.80451254727325</v>
      </c>
    </row>
    <row r="99" spans="1:12" s="11" customFormat="1" ht="21.75" customHeight="1" thickTop="1" thickBot="1" x14ac:dyDescent="0.25">
      <c r="A99" s="10"/>
      <c r="B99" s="55" t="s">
        <v>68</v>
      </c>
      <c r="C99" s="29"/>
      <c r="D99" s="29"/>
      <c r="E99" s="29"/>
      <c r="F99" s="29"/>
      <c r="G99" s="29"/>
      <c r="H99" s="29"/>
      <c r="I99" s="29"/>
      <c r="J99" s="29"/>
      <c r="K99" s="29"/>
      <c r="L99" s="30">
        <f>L93+L94+L96+L97+L98</f>
        <v>3763.5603086350634</v>
      </c>
    </row>
    <row r="100" spans="1:12" s="11" customFormat="1" ht="37.15" customHeight="1" thickTop="1" thickBot="1" x14ac:dyDescent="0.25">
      <c r="A100" s="10"/>
      <c r="B100" s="189" t="s">
        <v>77</v>
      </c>
      <c r="C100" s="190"/>
      <c r="D100" s="190"/>
      <c r="E100" s="190"/>
      <c r="F100" s="190"/>
      <c r="G100" s="190"/>
      <c r="H100" s="190"/>
      <c r="I100" s="190"/>
      <c r="J100" s="190"/>
      <c r="K100" s="190"/>
      <c r="L100" s="191"/>
    </row>
    <row r="101" spans="1:12" s="11" customFormat="1" ht="21.6" hidden="1" customHeight="1" x14ac:dyDescent="0.2">
      <c r="A101" s="10"/>
      <c r="B101" s="192"/>
      <c r="C101" s="193"/>
      <c r="D101" s="193"/>
      <c r="E101" s="193"/>
      <c r="F101" s="193"/>
      <c r="G101" s="193"/>
      <c r="H101" s="193"/>
      <c r="I101" s="193"/>
      <c r="J101" s="193"/>
      <c r="K101" s="193"/>
      <c r="L101" s="194"/>
    </row>
    <row r="102" spans="1:12" s="11" customFormat="1" ht="21.6" hidden="1" customHeight="1" x14ac:dyDescent="0.2">
      <c r="A102" s="10"/>
      <c r="B102" s="192"/>
      <c r="C102" s="193"/>
      <c r="D102" s="193"/>
      <c r="E102" s="193"/>
      <c r="F102" s="193"/>
      <c r="G102" s="193"/>
      <c r="H102" s="193"/>
      <c r="I102" s="193"/>
      <c r="J102" s="193"/>
      <c r="K102" s="193"/>
      <c r="L102" s="194"/>
    </row>
    <row r="103" spans="1:12" s="11" customFormat="1" ht="21.6" hidden="1" customHeight="1" x14ac:dyDescent="0.2">
      <c r="A103" s="10"/>
      <c r="B103" s="192"/>
      <c r="C103" s="193"/>
      <c r="D103" s="193"/>
      <c r="E103" s="193"/>
      <c r="F103" s="193"/>
      <c r="G103" s="193"/>
      <c r="H103" s="193"/>
      <c r="I103" s="193"/>
      <c r="J103" s="193"/>
      <c r="K103" s="193"/>
      <c r="L103" s="194"/>
    </row>
    <row r="104" spans="1:12" s="11" customFormat="1" ht="21.6" hidden="1" customHeight="1" x14ac:dyDescent="0.2">
      <c r="A104" s="10"/>
      <c r="B104" s="192"/>
      <c r="C104" s="193"/>
      <c r="D104" s="193"/>
      <c r="E104" s="193"/>
      <c r="F104" s="193"/>
      <c r="G104" s="193"/>
      <c r="H104" s="193"/>
      <c r="I104" s="193"/>
      <c r="J104" s="193"/>
      <c r="K104" s="193"/>
      <c r="L104" s="194"/>
    </row>
    <row r="105" spans="1:12" ht="21.6" hidden="1" customHeight="1" x14ac:dyDescent="0.2">
      <c r="A105" s="1"/>
      <c r="B105" s="195"/>
      <c r="C105" s="196"/>
      <c r="D105" s="196"/>
      <c r="E105" s="196"/>
      <c r="F105" s="196"/>
      <c r="G105" s="196"/>
      <c r="H105" s="196"/>
      <c r="I105" s="196"/>
      <c r="J105" s="196"/>
      <c r="K105" s="196"/>
      <c r="L105" s="197"/>
    </row>
    <row r="106" spans="1:12" ht="21.75" customHeight="1" thickTop="1" thickBot="1" x14ac:dyDescent="0.25">
      <c r="A106" s="1"/>
      <c r="B106" s="108" t="s">
        <v>62</v>
      </c>
      <c r="C106" s="132"/>
      <c r="D106" s="132"/>
      <c r="E106" s="132"/>
      <c r="F106" s="132"/>
      <c r="G106" s="132"/>
      <c r="H106" s="132"/>
      <c r="I106" s="132"/>
      <c r="J106" s="132"/>
      <c r="K106" s="132"/>
      <c r="L106" s="133"/>
    </row>
    <row r="107" spans="1:12" ht="21.75" customHeight="1" thickTop="1" thickBot="1" x14ac:dyDescent="0.25">
      <c r="A107" s="1"/>
      <c r="B107" s="179" t="s">
        <v>63</v>
      </c>
      <c r="C107" s="180"/>
      <c r="D107" s="180"/>
      <c r="E107" s="180"/>
      <c r="F107" s="180"/>
      <c r="G107" s="180"/>
      <c r="H107" s="180"/>
      <c r="I107" s="180"/>
      <c r="J107" s="180"/>
      <c r="K107" s="181"/>
      <c r="L107" s="54" t="s">
        <v>59</v>
      </c>
    </row>
    <row r="108" spans="1:12" ht="21.75" customHeight="1" thickTop="1" thickBot="1" x14ac:dyDescent="0.25">
      <c r="A108" s="1"/>
      <c r="B108" s="54" t="s">
        <v>29</v>
      </c>
      <c r="C108" s="182" t="s">
        <v>27</v>
      </c>
      <c r="D108" s="183"/>
      <c r="E108" s="183"/>
      <c r="F108" s="183"/>
      <c r="G108" s="183"/>
      <c r="H108" s="183"/>
      <c r="I108" s="183"/>
      <c r="J108" s="183"/>
      <c r="K108" s="184"/>
      <c r="L108" s="22">
        <f>L26</f>
        <v>6613.94</v>
      </c>
    </row>
    <row r="109" spans="1:12" ht="21.75" customHeight="1" thickTop="1" thickBot="1" x14ac:dyDescent="0.25">
      <c r="A109" s="1"/>
      <c r="B109" s="54" t="s">
        <v>31</v>
      </c>
      <c r="C109" s="185" t="s">
        <v>64</v>
      </c>
      <c r="D109" s="185"/>
      <c r="E109" s="185"/>
      <c r="F109" s="185"/>
      <c r="G109" s="185"/>
      <c r="H109" s="185"/>
      <c r="I109" s="185"/>
      <c r="J109" s="185"/>
      <c r="K109" s="185"/>
      <c r="L109" s="22">
        <f>L62</f>
        <v>3878.4227787463997</v>
      </c>
    </row>
    <row r="110" spans="1:12" ht="21.75" customHeight="1" thickTop="1" thickBot="1" x14ac:dyDescent="0.25">
      <c r="A110" s="1"/>
      <c r="B110" s="54" t="s">
        <v>32</v>
      </c>
      <c r="C110" s="182" t="s">
        <v>65</v>
      </c>
      <c r="D110" s="183"/>
      <c r="E110" s="183"/>
      <c r="F110" s="183"/>
      <c r="G110" s="183"/>
      <c r="H110" s="183"/>
      <c r="I110" s="183"/>
      <c r="J110" s="183"/>
      <c r="K110" s="184"/>
      <c r="L110" s="22">
        <f>L71</f>
        <v>571.89046011359994</v>
      </c>
    </row>
    <row r="111" spans="1:12" ht="21.75" customHeight="1" thickTop="1" thickBot="1" x14ac:dyDescent="0.25">
      <c r="A111" s="1"/>
      <c r="B111" s="54" t="s">
        <v>33</v>
      </c>
      <c r="C111" s="182" t="s">
        <v>66</v>
      </c>
      <c r="D111" s="183"/>
      <c r="E111" s="183"/>
      <c r="F111" s="183"/>
      <c r="G111" s="183"/>
      <c r="H111" s="183"/>
      <c r="I111" s="183"/>
      <c r="J111" s="183"/>
      <c r="K111" s="184"/>
      <c r="L111" s="22">
        <f>L83</f>
        <v>963.07670345039992</v>
      </c>
    </row>
    <row r="112" spans="1:12" ht="21.75" customHeight="1" thickTop="1" thickBot="1" x14ac:dyDescent="0.25">
      <c r="A112" s="1"/>
      <c r="B112" s="54" t="s">
        <v>34</v>
      </c>
      <c r="C112" s="182" t="s">
        <v>86</v>
      </c>
      <c r="D112" s="183"/>
      <c r="E112" s="183"/>
      <c r="F112" s="183"/>
      <c r="G112" s="183"/>
      <c r="H112" s="183"/>
      <c r="I112" s="183"/>
      <c r="J112" s="183"/>
      <c r="K112" s="184"/>
      <c r="L112" s="22">
        <f>L90</f>
        <v>105.2</v>
      </c>
    </row>
    <row r="113" spans="1:13" ht="21.75" customHeight="1" thickTop="1" thickBot="1" x14ac:dyDescent="0.25">
      <c r="A113" s="1"/>
      <c r="B113" s="108" t="s">
        <v>67</v>
      </c>
      <c r="C113" s="108"/>
      <c r="D113" s="108"/>
      <c r="E113" s="108"/>
      <c r="F113" s="108"/>
      <c r="G113" s="108"/>
      <c r="H113" s="108"/>
      <c r="I113" s="108"/>
      <c r="J113" s="108"/>
      <c r="K113" s="108"/>
      <c r="L113" s="30">
        <f>SUM(L108:L112)</f>
        <v>12132.529942310401</v>
      </c>
      <c r="M113" s="12"/>
    </row>
    <row r="114" spans="1:13" s="11" customFormat="1" ht="21.75" customHeight="1" thickTop="1" thickBot="1" x14ac:dyDescent="0.25">
      <c r="A114" s="10"/>
      <c r="B114" s="54" t="s">
        <v>35</v>
      </c>
      <c r="C114" s="182" t="s">
        <v>85</v>
      </c>
      <c r="D114" s="183"/>
      <c r="E114" s="183"/>
      <c r="F114" s="183"/>
      <c r="G114" s="183"/>
      <c r="H114" s="183"/>
      <c r="I114" s="183"/>
      <c r="J114" s="183"/>
      <c r="K114" s="184"/>
      <c r="L114" s="22">
        <f>L99</f>
        <v>3763.5603086350634</v>
      </c>
    </row>
    <row r="115" spans="1:13" ht="34.15" customHeight="1" thickTop="1" thickBot="1" x14ac:dyDescent="0.25">
      <c r="A115" s="1"/>
      <c r="B115" s="203" t="s">
        <v>69</v>
      </c>
      <c r="C115" s="204"/>
      <c r="D115" s="204"/>
      <c r="E115" s="204"/>
      <c r="F115" s="204"/>
      <c r="G115" s="204"/>
      <c r="H115" s="204"/>
      <c r="I115" s="204"/>
      <c r="J115" s="204"/>
      <c r="K115" s="205"/>
      <c r="L115" s="41">
        <f>SUM(L113+L114)</f>
        <v>15896.090250945465</v>
      </c>
    </row>
    <row r="116" spans="1:13" ht="21.75" customHeight="1" thickTop="1" thickBot="1" x14ac:dyDescent="0.25">
      <c r="A116" s="1"/>
      <c r="B116" s="8"/>
      <c r="C116" s="9"/>
      <c r="D116" s="9"/>
      <c r="E116" s="9"/>
      <c r="F116" s="9"/>
      <c r="G116" s="9"/>
      <c r="H116" s="9"/>
      <c r="I116" s="9"/>
      <c r="J116" s="9"/>
      <c r="K116" s="9"/>
      <c r="L116" s="5"/>
    </row>
    <row r="117" spans="1:13" ht="21.75" customHeight="1" thickTop="1" thickBot="1" x14ac:dyDescent="0.25">
      <c r="A117" s="1"/>
      <c r="B117" s="109" t="s">
        <v>70</v>
      </c>
      <c r="C117" s="109"/>
      <c r="D117" s="109"/>
      <c r="E117" s="109"/>
      <c r="F117" s="109"/>
      <c r="G117" s="109"/>
      <c r="H117" s="109"/>
      <c r="I117" s="109"/>
      <c r="J117" s="109"/>
      <c r="K117" s="109"/>
      <c r="L117" s="109"/>
    </row>
    <row r="118" spans="1:13" ht="50.25" customHeight="1" thickTop="1" thickBot="1" x14ac:dyDescent="0.25">
      <c r="A118" s="1"/>
      <c r="B118" s="206" t="s">
        <v>71</v>
      </c>
      <c r="C118" s="206"/>
      <c r="D118" s="206"/>
      <c r="E118" s="207" t="s">
        <v>112</v>
      </c>
      <c r="F118" s="207"/>
      <c r="G118" s="207" t="s">
        <v>72</v>
      </c>
      <c r="H118" s="207"/>
      <c r="I118" s="207" t="s">
        <v>73</v>
      </c>
      <c r="J118" s="207"/>
      <c r="K118" s="57" t="s">
        <v>113</v>
      </c>
      <c r="L118" s="33" t="s">
        <v>74</v>
      </c>
    </row>
    <row r="119" spans="1:13" ht="21.75" customHeight="1" thickTop="1" thickBot="1" x14ac:dyDescent="0.25">
      <c r="A119" s="1"/>
      <c r="B119" s="198" t="s">
        <v>122</v>
      </c>
      <c r="C119" s="198"/>
      <c r="D119" s="198"/>
      <c r="E119" s="199">
        <f>L115</f>
        <v>15896.090250945465</v>
      </c>
      <c r="F119" s="199"/>
      <c r="G119" s="200">
        <v>1</v>
      </c>
      <c r="H119" s="200"/>
      <c r="I119" s="199">
        <f>G119*E119</f>
        <v>15896.090250945465</v>
      </c>
      <c r="J119" s="199"/>
      <c r="K119" s="100">
        <v>2</v>
      </c>
      <c r="L119" s="34">
        <f>ROUND(K119*I119,2)</f>
        <v>31792.18</v>
      </c>
    </row>
    <row r="120" spans="1:13" ht="36.75" customHeight="1" thickTop="1" thickBot="1" x14ac:dyDescent="0.25">
      <c r="A120" s="1"/>
      <c r="B120" s="202" t="s">
        <v>75</v>
      </c>
      <c r="C120" s="202"/>
      <c r="D120" s="202"/>
      <c r="E120" s="202"/>
      <c r="F120" s="202"/>
      <c r="G120" s="202"/>
      <c r="H120" s="202"/>
      <c r="I120" s="202"/>
      <c r="J120" s="202"/>
      <c r="K120" s="202"/>
      <c r="L120" s="42">
        <f>L119</f>
        <v>31792.18</v>
      </c>
    </row>
    <row r="121" spans="1:13" ht="36.75" customHeight="1" thickTop="1" thickBot="1" x14ac:dyDescent="0.25">
      <c r="A121" s="1"/>
      <c r="B121" s="108" t="s">
        <v>78</v>
      </c>
      <c r="C121" s="132"/>
      <c r="D121" s="132"/>
      <c r="E121" s="132"/>
      <c r="F121" s="132"/>
      <c r="G121" s="132"/>
      <c r="H121" s="132"/>
      <c r="I121" s="132"/>
      <c r="J121" s="132"/>
      <c r="K121" s="132"/>
      <c r="L121" s="42">
        <f>L120*12</f>
        <v>381506.16000000003</v>
      </c>
    </row>
    <row r="122" spans="1:13" ht="16.5" thickTop="1" x14ac:dyDescent="0.2"/>
    <row r="1048507" ht="12.75" customHeight="1" x14ac:dyDescent="0.2"/>
    <row r="1048508" ht="12.75" customHeight="1" x14ac:dyDescent="0.2"/>
    <row r="1048509" ht="12.75" customHeight="1" x14ac:dyDescent="0.2"/>
    <row r="1048510" ht="12.75" customHeight="1" x14ac:dyDescent="0.2"/>
    <row r="1048511" ht="12.75" customHeight="1" x14ac:dyDescent="0.2"/>
    <row r="1048512" ht="12.75" customHeight="1" x14ac:dyDescent="0.2"/>
    <row r="1048513" ht="12.75" customHeight="1" x14ac:dyDescent="0.2"/>
    <row r="1048514" ht="12.75" customHeight="1" x14ac:dyDescent="0.2"/>
    <row r="1048515" ht="12.75" customHeight="1" x14ac:dyDescent="0.2"/>
    <row r="1048516" ht="12.75" customHeight="1" x14ac:dyDescent="0.2"/>
    <row r="1048517" ht="12.75" customHeight="1" x14ac:dyDescent="0.2"/>
    <row r="1048518" ht="12.75" customHeight="1" x14ac:dyDescent="0.2"/>
    <row r="1048519" ht="12.75" customHeight="1" x14ac:dyDescent="0.2"/>
    <row r="1048520" ht="12.75" customHeight="1" x14ac:dyDescent="0.2"/>
    <row r="1048521" ht="12.75" customHeight="1" x14ac:dyDescent="0.2"/>
    <row r="1048522" ht="12.75" customHeight="1" x14ac:dyDescent="0.2"/>
    <row r="1048523" ht="12.75" customHeight="1" x14ac:dyDescent="0.2"/>
    <row r="1048524" ht="12.75" customHeight="1" x14ac:dyDescent="0.2"/>
    <row r="1048525" ht="12.75" customHeight="1" x14ac:dyDescent="0.2"/>
    <row r="1048526" ht="12.75" customHeight="1" x14ac:dyDescent="0.2"/>
    <row r="1048527" ht="12.75" customHeight="1" x14ac:dyDescent="0.2"/>
    <row r="1048528" ht="12.75" customHeight="1" x14ac:dyDescent="0.2"/>
    <row r="1048529" ht="12.75" customHeight="1" x14ac:dyDescent="0.2"/>
    <row r="1048530" ht="12.75" customHeight="1" x14ac:dyDescent="0.2"/>
    <row r="1048531" ht="12.75" customHeight="1" x14ac:dyDescent="0.2"/>
    <row r="1048532" ht="12.75" customHeight="1" x14ac:dyDescent="0.2"/>
    <row r="1048533" ht="12.75" customHeight="1" x14ac:dyDescent="0.2"/>
    <row r="1048534" ht="12.75" customHeight="1" x14ac:dyDescent="0.2"/>
    <row r="1048535" ht="12.75" customHeight="1" x14ac:dyDescent="0.2"/>
    <row r="1048536" ht="12.75" customHeight="1" x14ac:dyDescent="0.2"/>
    <row r="1048537" ht="12.75" customHeight="1" x14ac:dyDescent="0.2"/>
  </sheetData>
  <mergeCells count="103">
    <mergeCell ref="C19:K19"/>
    <mergeCell ref="B5:D5"/>
    <mergeCell ref="E5:J5"/>
    <mergeCell ref="C7:F7"/>
    <mergeCell ref="G7:L7"/>
    <mergeCell ref="B12:L14"/>
    <mergeCell ref="B15:L15"/>
    <mergeCell ref="B1:J1"/>
    <mergeCell ref="B2:D2"/>
    <mergeCell ref="E2:J2"/>
    <mergeCell ref="B3:D3"/>
    <mergeCell ref="E3:J3"/>
    <mergeCell ref="B4:D4"/>
    <mergeCell ref="E4:G4"/>
    <mergeCell ref="I4:J4"/>
    <mergeCell ref="B29:L29"/>
    <mergeCell ref="B30:L30"/>
    <mergeCell ref="C31:J31"/>
    <mergeCell ref="C32:J32"/>
    <mergeCell ref="C33:J33"/>
    <mergeCell ref="B34:L35"/>
    <mergeCell ref="B20:L22"/>
    <mergeCell ref="B23:K23"/>
    <mergeCell ref="B25:L25"/>
    <mergeCell ref="B26:K26"/>
    <mergeCell ref="B27:L28"/>
    <mergeCell ref="C42:J42"/>
    <mergeCell ref="C43:J43"/>
    <mergeCell ref="C44:F44"/>
    <mergeCell ref="I44:J44"/>
    <mergeCell ref="B46:L48"/>
    <mergeCell ref="B49:L49"/>
    <mergeCell ref="B36:L36"/>
    <mergeCell ref="B37:J37"/>
    <mergeCell ref="C38:J38"/>
    <mergeCell ref="C39:J39"/>
    <mergeCell ref="C40:J40"/>
    <mergeCell ref="C41:J41"/>
    <mergeCell ref="B56:L57"/>
    <mergeCell ref="B58:L58"/>
    <mergeCell ref="C59:J59"/>
    <mergeCell ref="C60:J60"/>
    <mergeCell ref="C61:K61"/>
    <mergeCell ref="C62:K62"/>
    <mergeCell ref="C50:K50"/>
    <mergeCell ref="C51:K51"/>
    <mergeCell ref="C52:K52"/>
    <mergeCell ref="C53:K53"/>
    <mergeCell ref="C54:K54"/>
    <mergeCell ref="C55:K55"/>
    <mergeCell ref="C70:J70"/>
    <mergeCell ref="B71:J71"/>
    <mergeCell ref="B72:L74"/>
    <mergeCell ref="B75:L75"/>
    <mergeCell ref="C76:J76"/>
    <mergeCell ref="C67:J67"/>
    <mergeCell ref="C68:J68"/>
    <mergeCell ref="C69:J69"/>
    <mergeCell ref="B63:L63"/>
    <mergeCell ref="B64:L64"/>
    <mergeCell ref="C65:J65"/>
    <mergeCell ref="C66:J66"/>
    <mergeCell ref="B83:J83"/>
    <mergeCell ref="B84:L85"/>
    <mergeCell ref="B86:K86"/>
    <mergeCell ref="C87:K87"/>
    <mergeCell ref="B88:B89"/>
    <mergeCell ref="C88:D89"/>
    <mergeCell ref="E88:K88"/>
    <mergeCell ref="E89:K89"/>
    <mergeCell ref="C77:J77"/>
    <mergeCell ref="C78:J78"/>
    <mergeCell ref="C79:J79"/>
    <mergeCell ref="C80:J80"/>
    <mergeCell ref="C81:J81"/>
    <mergeCell ref="C82:J82"/>
    <mergeCell ref="B106:L106"/>
    <mergeCell ref="B107:K107"/>
    <mergeCell ref="C108:K108"/>
    <mergeCell ref="C109:K109"/>
    <mergeCell ref="C110:K110"/>
    <mergeCell ref="C111:K111"/>
    <mergeCell ref="B90:K90"/>
    <mergeCell ref="B91:L91"/>
    <mergeCell ref="B92:K92"/>
    <mergeCell ref="B95:B98"/>
    <mergeCell ref="J96:J98"/>
    <mergeCell ref="B100:L105"/>
    <mergeCell ref="B119:D119"/>
    <mergeCell ref="E119:F119"/>
    <mergeCell ref="G119:H119"/>
    <mergeCell ref="I119:J119"/>
    <mergeCell ref="B120:K120"/>
    <mergeCell ref="B121:K121"/>
    <mergeCell ref="C112:K112"/>
    <mergeCell ref="B113:K113"/>
    <mergeCell ref="C114:K114"/>
    <mergeCell ref="B115:K115"/>
    <mergeCell ref="B117:L117"/>
    <mergeCell ref="B118:D118"/>
    <mergeCell ref="E118:F118"/>
    <mergeCell ref="G118:H118"/>
    <mergeCell ref="I118:J118"/>
  </mergeCells>
  <pageMargins left="0.511811024" right="0.511811024" top="0.78740157499999996" bottom="0.78740157499999996" header="0.31496062000000002" footer="0.31496062000000002"/>
  <pageSetup paperSize="9" scale="54" fitToHeight="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CONSOLIDAÇÃO</vt:lpstr>
      <vt:lpstr>Auxiliar de Arquivo</vt:lpstr>
      <vt:lpstr>Arquivista</vt:lpstr>
      <vt:lpstr>Assistente de Direção Superior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Mônica Faria Campos Guimarães</cp:lastModifiedBy>
  <cp:revision>11</cp:revision>
  <cp:lastPrinted>2018-06-15T12:53:13Z</cp:lastPrinted>
  <dcterms:created xsi:type="dcterms:W3CDTF">2017-04-19T09:28:32Z</dcterms:created>
  <dcterms:modified xsi:type="dcterms:W3CDTF">2022-12-20T15:28:41Z</dcterms:modified>
  <dc:language>pt-BR</dc:language>
</cp:coreProperties>
</file>