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07434\Desktop\Licitações 2021\10-2021 - 19.0.000001252-4 - ADCON\"/>
    </mc:Choice>
  </mc:AlternateContent>
  <xr:revisionPtr revIDLastSave="0" documentId="8_{635B0CFA-820B-448B-A7B7-CDB127D8F354}" xr6:coauthVersionLast="36" xr6:coauthVersionMax="36" xr10:uidLastSave="{00000000-0000-0000-0000-000000000000}"/>
  <bookViews>
    <workbookView xWindow="0" yWindow="0" windowWidth="28800" windowHeight="12225" tabRatio="929" xr2:uid="{00000000-000D-0000-FFFF-FFFF00000000}"/>
  </bookViews>
  <sheets>
    <sheet name="CONSOLIDAÇÃO" sheetId="20" r:id="rId1"/>
    <sheet name="Auxiliar de Arquivo" sheetId="17" r:id="rId2"/>
    <sheet name="Arquivista" sheetId="16" r:id="rId3"/>
    <sheet name="Assistente de Direção Superior" sheetId="18" r:id="rId4"/>
  </sheets>
  <definedNames>
    <definedName name="Excel_BuiltIn_Print_Area_2">"$#REF!.$A$1:$J$73"</definedName>
  </definedNames>
  <calcPr calcId="191029"/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15" i="18" l="1"/>
  <c r="L115" i="16"/>
  <c r="L115" i="17"/>
  <c r="L83" i="18" l="1"/>
  <c r="L71" i="18"/>
  <c r="L83" i="16"/>
  <c r="L71" i="16"/>
  <c r="L83" i="17" l="1"/>
  <c r="L51" i="18" l="1"/>
  <c r="L51" i="16"/>
  <c r="L68" i="17"/>
  <c r="K71" i="17" l="1"/>
  <c r="L50" i="16" l="1"/>
  <c r="L50" i="18"/>
  <c r="L50" i="17"/>
  <c r="K66" i="18" l="1"/>
  <c r="K66" i="17"/>
  <c r="K66" i="16"/>
  <c r="D6" i="20" l="1"/>
  <c r="J96" i="17" l="1"/>
  <c r="L90" i="17"/>
  <c r="L112" i="17" s="1"/>
  <c r="K44" i="17"/>
  <c r="K37" i="17" s="1"/>
  <c r="K33" i="17"/>
  <c r="K59" i="17" s="1"/>
  <c r="L24" i="17"/>
  <c r="L55" i="17" s="1"/>
  <c r="L61" i="17" s="1"/>
  <c r="K69" i="17" l="1"/>
  <c r="K82" i="17"/>
  <c r="K83" i="17" s="1"/>
  <c r="K60" i="17"/>
  <c r="L26" i="17"/>
  <c r="J96" i="18"/>
  <c r="L90" i="18"/>
  <c r="L112" i="18" s="1"/>
  <c r="K44" i="18"/>
  <c r="K37" i="18" s="1"/>
  <c r="K33" i="18"/>
  <c r="K59" i="18" s="1"/>
  <c r="L24" i="18"/>
  <c r="L55" i="18" s="1"/>
  <c r="L61" i="18" s="1"/>
  <c r="J96" i="16"/>
  <c r="L90" i="16"/>
  <c r="L112" i="16" s="1"/>
  <c r="K44" i="16"/>
  <c r="K37" i="16" s="1"/>
  <c r="K33" i="16"/>
  <c r="K59" i="16" s="1"/>
  <c r="L24" i="16"/>
  <c r="L26" i="16" s="1"/>
  <c r="K60" i="16" l="1"/>
  <c r="K82" i="16"/>
  <c r="K83" i="16" s="1"/>
  <c r="K69" i="16"/>
  <c r="L69" i="16" s="1"/>
  <c r="K82" i="18"/>
  <c r="K69" i="18"/>
  <c r="L66" i="17"/>
  <c r="L69" i="17"/>
  <c r="L67" i="17"/>
  <c r="L65" i="17"/>
  <c r="L32" i="16"/>
  <c r="L66" i="16"/>
  <c r="L65" i="16"/>
  <c r="L68" i="16"/>
  <c r="L67" i="16"/>
  <c r="K60" i="18"/>
  <c r="L55" i="16"/>
  <c r="L61" i="16" s="1"/>
  <c r="L80" i="17"/>
  <c r="L77" i="17"/>
  <c r="L33" i="17"/>
  <c r="L43" i="17" s="1"/>
  <c r="L108" i="17"/>
  <c r="L82" i="17"/>
  <c r="L32" i="17"/>
  <c r="L81" i="17"/>
  <c r="L76" i="17"/>
  <c r="L31" i="17"/>
  <c r="L78" i="17"/>
  <c r="L79" i="17"/>
  <c r="L26" i="18"/>
  <c r="L78" i="16"/>
  <c r="L79" i="16"/>
  <c r="L33" i="16"/>
  <c r="L42" i="16" s="1"/>
  <c r="L77" i="16"/>
  <c r="L80" i="16"/>
  <c r="L31" i="16"/>
  <c r="L76" i="16"/>
  <c r="L81" i="16"/>
  <c r="L108" i="16"/>
  <c r="L70" i="16" l="1"/>
  <c r="L33" i="18"/>
  <c r="L70" i="18" s="1"/>
  <c r="L66" i="18"/>
  <c r="L68" i="18"/>
  <c r="L69" i="18"/>
  <c r="L65" i="18"/>
  <c r="L67" i="18"/>
  <c r="L70" i="17"/>
  <c r="L71" i="17" s="1"/>
  <c r="L110" i="17" s="1"/>
  <c r="L82" i="18"/>
  <c r="L45" i="17"/>
  <c r="L80" i="18"/>
  <c r="L42" i="17"/>
  <c r="L44" i="17"/>
  <c r="L40" i="17"/>
  <c r="L41" i="17"/>
  <c r="L39" i="17"/>
  <c r="L38" i="17"/>
  <c r="L59" i="17"/>
  <c r="L111" i="17"/>
  <c r="L32" i="18"/>
  <c r="L108" i="18"/>
  <c r="L81" i="18"/>
  <c r="L77" i="18"/>
  <c r="L78" i="18"/>
  <c r="L76" i="18"/>
  <c r="L31" i="18"/>
  <c r="L79" i="18"/>
  <c r="L41" i="18"/>
  <c r="L44" i="18"/>
  <c r="K83" i="18"/>
  <c r="L43" i="18"/>
  <c r="L40" i="18"/>
  <c r="L41" i="16"/>
  <c r="L59" i="16"/>
  <c r="L82" i="16"/>
  <c r="L111" i="16" s="1"/>
  <c r="L38" i="16"/>
  <c r="L110" i="16"/>
  <c r="L44" i="16"/>
  <c r="L43" i="16"/>
  <c r="L45" i="16"/>
  <c r="L40" i="16"/>
  <c r="L39" i="16"/>
  <c r="L39" i="18" l="1"/>
  <c r="L38" i="18"/>
  <c r="L37" i="18" s="1"/>
  <c r="L60" i="18" s="1"/>
  <c r="L62" i="18" s="1"/>
  <c r="L109" i="18" s="1"/>
  <c r="L42" i="18"/>
  <c r="L45" i="18"/>
  <c r="L59" i="18"/>
  <c r="L110" i="18"/>
  <c r="L37" i="17"/>
  <c r="L60" i="17" s="1"/>
  <c r="L62" i="17" s="1"/>
  <c r="L109" i="17" s="1"/>
  <c r="L113" i="17" s="1"/>
  <c r="L111" i="18"/>
  <c r="L37" i="16"/>
  <c r="L60" i="16" s="1"/>
  <c r="L62" i="16" s="1"/>
  <c r="L109" i="16" s="1"/>
  <c r="L113" i="16" s="1"/>
  <c r="L113" i="18" l="1"/>
  <c r="L93" i="18" s="1"/>
  <c r="L93" i="17"/>
  <c r="L93" i="16"/>
  <c r="L94" i="16" s="1"/>
  <c r="L94" i="17" l="1"/>
  <c r="L96" i="17" s="1"/>
  <c r="L94" i="18"/>
  <c r="L96" i="18" s="1"/>
  <c r="L96" i="16"/>
  <c r="L98" i="16"/>
  <c r="L97" i="16"/>
  <c r="L97" i="18" l="1"/>
  <c r="L97" i="17"/>
  <c r="L99" i="16"/>
  <c r="L114" i="16" s="1"/>
  <c r="L98" i="17"/>
  <c r="L98" i="18"/>
  <c r="L99" i="18" l="1"/>
  <c r="L114" i="18" s="1"/>
  <c r="L99" i="17"/>
  <c r="L114" i="17" s="1"/>
  <c r="C3" i="20" s="1"/>
  <c r="E3" i="20" s="1"/>
  <c r="E119" i="16"/>
  <c r="I119" i="16" s="1"/>
  <c r="C4" i="20" s="1"/>
  <c r="E4" i="20" s="1"/>
  <c r="E119" i="18" l="1"/>
  <c r="I119" i="18" s="1"/>
  <c r="L119" i="18" s="1"/>
  <c r="L120" i="18" s="1"/>
  <c r="L121" i="18" s="1"/>
  <c r="C5" i="20"/>
  <c r="E5" i="20" s="1"/>
  <c r="L119" i="16"/>
  <c r="L120" i="16" s="1"/>
  <c r="L121" i="16" s="1"/>
  <c r="F4" i="20"/>
  <c r="E119" i="17"/>
  <c r="I119" i="17" s="1"/>
  <c r="L119" i="17" l="1"/>
  <c r="L120" i="17" s="1"/>
  <c r="L121" i="17" s="1"/>
  <c r="F5" i="20" l="1"/>
  <c r="F3" i="20" l="1"/>
  <c r="F6" i="20" s="1"/>
  <c r="E6" i="20"/>
</calcChain>
</file>

<file path=xl/sharedStrings.xml><?xml version="1.0" encoding="utf-8"?>
<sst xmlns="http://schemas.openxmlformats.org/spreadsheetml/2006/main" count="501" uniqueCount="137">
  <si>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</si>
  <si>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</si>
  <si>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</si>
  <si>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</si>
  <si>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</si>
  <si>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</si>
  <si>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</si>
  <si>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</si>
  <si>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Salário Normativo da Categoria Profissional: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</si>
  <si>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</si>
  <si>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</si>
  <si>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</si>
  <si>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</si>
  <si>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</si>
  <si>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</si>
  <si>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</si>
  <si>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</si>
  <si>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</si>
  <si>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</si>
  <si>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</si>
  <si>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</si>
  <si>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</si>
  <si>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</si>
  <si>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</si>
  <si>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</si>
  <si>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</si>
  <si>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</si>
  <si>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</si>
  <si>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</si>
  <si>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</si>
  <si>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</si>
  <si>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</si>
  <si>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</si>
  <si>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</si>
  <si>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</si>
  <si>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</si>
  <si>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</si>
  <si>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</si>
  <si>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</si>
  <si>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</si>
  <si>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</si>
  <si>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</si>
  <si>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</si>
  <si>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</si>
  <si>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</si>
  <si>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</si>
  <si>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</si>
  <si>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</si>
  <si>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</si>
  <si>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</si>
  <si>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</si>
  <si>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</si>
  <si>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</si>
  <si>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</si>
  <si>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</si>
  <si>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</si>
  <si>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</si>
  <si>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</si>
  <si>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Incidência dos encargos do submodulo 2.2 sobre o aviso prévio trabalhado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</si>
  <si>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</si>
  <si>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</si>
  <si>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</si>
  <si>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</si>
  <si>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</si>
  <si>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</si>
  <si>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</si>
  <si>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</si>
  <si>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</si>
  <si>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</si>
  <si>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</si>
  <si>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</si>
  <si>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</si>
  <si>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Empregados por posto
(C)</t>
  </si>
  <si>
    <t>Valor  proposta por posto
(D) = (B) x (C)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</si>
  <si>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</si>
  <si>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</si>
  <si>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</si>
  <si>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</si>
  <si>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</si>
  <si>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</si>
  <si>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</si>
  <si>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</si>
  <si>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</si>
  <si>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</si>
  <si>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</si>
  <si>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MÓDULO 06 –  Custos Indireto, Lucros e Tributos</t>
  </si>
  <si>
    <t>MÓDULO 05 – Insumos diversos</t>
  </si>
  <si>
    <t>Belo Horizonte</t>
  </si>
  <si>
    <t>posto</t>
  </si>
  <si>
    <t>Adicional de férias (1/3)</t>
  </si>
  <si>
    <t>Programa de Assistência Familiar (PAF)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</si>
  <si>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</si>
  <si>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</si>
  <si>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</si>
  <si>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</si>
  <si>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</si>
  <si>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</si>
  <si>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</si>
  <si>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</si>
  <si>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TIPO DE SERVIÇO</t>
  </si>
  <si>
    <t xml:space="preserve">VALOR MENSAL DO SERVIÇO </t>
  </si>
  <si>
    <t>VALOR ANUAL DO SERVIÇO</t>
  </si>
  <si>
    <t>TOTAL</t>
  </si>
  <si>
    <t>ITEM</t>
  </si>
  <si>
    <t>VALOR ANUAL ESTIMADO DOS SERVIÇOS</t>
  </si>
  <si>
    <t>QUANTIDADE DE EMPREGADOS</t>
  </si>
  <si>
    <t>VALOR MENSAL ESTIMADO POR EMPREGADO</t>
  </si>
  <si>
    <t>Nota 1: Preencher os valores de RAT na coluna G e FAP na coluna I. Caso os percentuais dos tributos praticados pela licitante sejam diferentes, alterar na planilha acima.</t>
  </si>
  <si>
    <r>
      <t xml:space="preserve">Nota 1: </t>
    </r>
    <r>
      <rPr>
        <sz val="12"/>
        <rFont val="Times New Roman"/>
        <family val="1"/>
      </rPr>
      <t>O valor informado deverá ser o custo real do benefício (descontado o valor eventualmente pago pelo empregado). A previsão de descontos relativos a vale-transporte e vale-lanche deverá observar a legislação vigente e as respectivas Convenções Coletivas e  vinculará a licitante.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</si>
  <si>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t>NOTA GERAL: os percentuais de cada item devem ser preenchidos na coluna K e os valores resultantes dos cálculos na coluna L.</t>
  </si>
  <si>
    <t>Nota 1: O item referente a férias está previsto no Módulo 4.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</si>
  <si>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 xml:space="preserve">: </t>
    </r>
    <r>
      <rPr>
        <sz val="12"/>
        <rFont val="Times New Roman"/>
        <family val="1"/>
      </rPr>
      <t>Observar item 3.2.7 do Título VII do edital.</t>
    </r>
    <r>
      <rPr>
        <b/>
        <sz val="12"/>
        <rFont val="Times New Roman"/>
        <family val="1"/>
      </rPr>
      <t xml:space="preserve">
</t>
    </r>
  </si>
  <si>
    <t>Valor proposto por empregado                     (B)</t>
  </si>
  <si>
    <t>Qtde de postos        (E)</t>
  </si>
  <si>
    <r>
      <t xml:space="preserve">Férias </t>
    </r>
    <r>
      <rPr>
        <b/>
        <sz val="12"/>
        <rFont val="Times New Roman"/>
        <family val="1"/>
      </rPr>
      <t>= 1/12*100</t>
    </r>
  </si>
  <si>
    <t xml:space="preserve">Transporte = (4 bilhetes) R$ 18,00 * 22 dias (-) Sal * 6% = </t>
  </si>
  <si>
    <t>Auxílio Refeição/ Alimentação = R$ 17,82 * 22dias</t>
  </si>
  <si>
    <t>Auxiliar de Arquivo</t>
  </si>
  <si>
    <t>Auxílio Refeição/ Alimentação = R$ 22,28 * 22dias - 20%</t>
  </si>
  <si>
    <r>
      <t>Ausências Legais</t>
    </r>
    <r>
      <rPr>
        <b/>
        <sz val="12"/>
        <rFont val="Times New Roman"/>
        <family val="1"/>
      </rPr>
      <t xml:space="preserve"> </t>
    </r>
  </si>
  <si>
    <t>Licença paternidade</t>
  </si>
  <si>
    <t xml:space="preserve">Ausência por acidente do trabalho </t>
  </si>
  <si>
    <t xml:space="preserve">Afastamento Maternidade </t>
  </si>
  <si>
    <t>Arquivista</t>
  </si>
  <si>
    <t>Assistente de Direção Superior</t>
  </si>
  <si>
    <t>Ausências Legais</t>
  </si>
  <si>
    <t xml:space="preserve">Licença paternidade </t>
  </si>
  <si>
    <t>Afastamento Maternidade</t>
  </si>
  <si>
    <r>
      <t>Incidência do FGTS sobre Aviso Prévio Indenizado</t>
    </r>
    <r>
      <rPr>
        <b/>
        <sz val="12"/>
        <rFont val="Times New Roman"/>
        <family val="1"/>
      </rPr>
      <t xml:space="preserve"> </t>
    </r>
  </si>
  <si>
    <t>Multa do FGTS e Contribuição Social sobre o Aviso Prévio Indenizado</t>
  </si>
  <si>
    <t xml:space="preserve">Aviso Prévio Trabalhado </t>
  </si>
  <si>
    <t xml:space="preserve">Multa do FGTS e Contribuição Social sobre o Aviso Prévio Trabalhado 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</si>
  <si>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</si>
  <si>
    <t>Aviso Prévio Indenizado</t>
  </si>
  <si>
    <t>Incidência do FGTS sobre Aviso Prévio Indenizado</t>
  </si>
  <si>
    <t xml:space="preserve">Multa do FGTS e Contribuição Social sobre o Aviso Prévio Indenizado </t>
  </si>
  <si>
    <r>
      <t>Aviso Prévio Indenizado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</si>
</sst>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R$-416]\ #,##0.00;[Red]\-[$R$-416]\ #,##0.00"/>
    <numFmt numFmtId="165" formatCode="mm/yy"/>
    <numFmt numFmtId="166" formatCode="&quot; R$ &quot;#,##0.00\ ;&quot; R$ (&quot;#,##0.00\);&quot; R$ -&quot;#\ ;@\ "/>
    <numFmt numFmtId="167" formatCode="00"/>
    <numFmt numFmtId="168" formatCode="[$R$-416]#,##0.00;[Red]\-[$R$-416]#,##0.00"/>
    <numFmt numFmtId="169" formatCode="0.000%"/>
    <numFmt numFmtId="170" formatCode="0.000000"/>
    <numFmt numFmtId="171" formatCode="0.0000"/>
    <numFmt numFmtId="172" formatCode="0.0000%"/>
    <numFmt numFmtId="173" formatCode="&quot; R$ &quot;#,##0.00\ ;&quot; R$ (&quot;#,##0.00\);&quot; R$ -&quot;#.0\ ;@\ "/>
  </numFmts>
  <fonts count="20" x14ac:knownFonts="1">
    <font>
      <sz val="10"/>
      <name val="Arial"/>
      <family val="2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</borders>
  <cellStyleXfs count="4">
    <xf numFmtId="0" fontId="0" fillId="0" borderId="0"/>
    <xf numFmtId="166" fontId="12" fillId="0" borderId="0" applyBorder="0" applyAlignment="0" applyProtection="0"/>
    <xf numFmtId="9" fontId="12" fillId="0" borderId="0" applyBorder="0" applyAlignment="0" applyProtection="0"/>
    <xf numFmtId="0" fontId="1" fillId="3" borderId="0" applyBorder="0" applyAlignment="0" applyProtection="0"/>
  </cellStyleXfs>
  <cellXfs count="210">
    <xf numFmtId="0" fontId="0" fillId="0" borderId="0" xfId="0"/>
    <xf numFmtId="0" fontId="2" fillId="4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9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right" vertical="center"/>
    </xf>
    <xf numFmtId="10" fontId="4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6" fontId="3" fillId="2" borderId="20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12" fillId="0" borderId="0" xfId="2" applyNumberFormat="1" applyAlignment="1">
      <alignment vertical="center"/>
    </xf>
    <xf numFmtId="169" fontId="12" fillId="0" borderId="0" xfId="2" applyNumberFormat="1" applyAlignment="1">
      <alignment vertical="center"/>
    </xf>
    <xf numFmtId="170" fontId="3" fillId="0" borderId="0" xfId="0" applyNumberFormat="1" applyFont="1" applyAlignment="1">
      <alignment vertical="center"/>
    </xf>
    <xf numFmtId="0" fontId="0" fillId="0" borderId="0" xfId="0"/>
    <xf numFmtId="166" fontId="12" fillId="0" borderId="0" xfId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6" fontId="12" fillId="0" borderId="0" xfId="1" applyFill="1" applyAlignment="1">
      <alignment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1" fillId="7" borderId="1" xfId="0" applyFont="1" applyFill="1" applyBorder="1"/>
    <xf numFmtId="0" fontId="0" fillId="0" borderId="1" xfId="0" applyBorder="1" applyAlignment="1">
      <alignment wrapText="1"/>
    </xf>
    <xf numFmtId="4" fontId="0" fillId="0" borderId="0" xfId="0" applyNumberFormat="1"/>
    <xf numFmtId="166" fontId="12" fillId="0" borderId="8" xfId="1" applyBorder="1" applyAlignment="1">
      <alignment horizontal="center" vertical="center"/>
    </xf>
    <xf numFmtId="9" fontId="12" fillId="0" borderId="8" xfId="2" applyBorder="1" applyAlignment="1">
      <alignment horizontal="center" vertical="center"/>
    </xf>
    <xf numFmtId="166" fontId="12" fillId="0" borderId="0" xfId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12" fillId="0" borderId="9" xfId="2" applyNumberFormat="1" applyBorder="1" applyAlignment="1">
      <alignment horizontal="center" vertical="center"/>
    </xf>
    <xf numFmtId="172" fontId="12" fillId="0" borderId="9" xfId="2" applyNumberFormat="1" applyBorder="1" applyAlignment="1">
      <alignment horizontal="center" vertical="center"/>
    </xf>
    <xf numFmtId="10" fontId="12" fillId="0" borderId="8" xfId="2" applyNumberFormat="1" applyBorder="1" applyAlignment="1">
      <alignment horizontal="center" vertical="center"/>
    </xf>
    <xf numFmtId="169" fontId="12" fillId="0" borderId="8" xfId="2" applyNumberFormat="1" applyBorder="1" applyAlignment="1">
      <alignment horizontal="center" vertical="center"/>
    </xf>
    <xf numFmtId="166" fontId="12" fillId="0" borderId="1" xfId="1" applyBorder="1" applyAlignment="1">
      <alignment vertical="center"/>
    </xf>
    <xf numFmtId="10" fontId="2" fillId="2" borderId="19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2" fillId="8" borderId="8" xfId="2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1" xfId="0" applyFont="1" applyFill="1" applyBorder="1"/>
    <xf numFmtId="166" fontId="13" fillId="9" borderId="1" xfId="1" applyFont="1" applyFill="1" applyBorder="1"/>
    <xf numFmtId="166" fontId="13" fillId="9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15" fillId="5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7" fontId="16" fillId="0" borderId="12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1" fillId="0" borderId="0" xfId="0" applyFont="1" applyAlignment="1"/>
    <xf numFmtId="165" fontId="4" fillId="8" borderId="25" xfId="0" applyNumberFormat="1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vertical="center"/>
    </xf>
    <xf numFmtId="10" fontId="12" fillId="8" borderId="9" xfId="2" applyNumberFormat="1" applyFill="1" applyBorder="1" applyAlignment="1">
      <alignment horizontal="center" vertical="center"/>
    </xf>
    <xf numFmtId="172" fontId="12" fillId="8" borderId="9" xfId="2" applyNumberForma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" fontId="19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6" fontId="0" fillId="0" borderId="1" xfId="1" quotePrefix="1" applyFont="1" applyBorder="1" applyAlignment="1">
      <alignment vertical="center"/>
    </xf>
    <xf numFmtId="0" fontId="11" fillId="6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10" fontId="7" fillId="5" borderId="15" xfId="0" applyNumberFormat="1" applyFont="1" applyFill="1" applyBorder="1" applyAlignment="1">
      <alignment horizontal="center" vertical="center"/>
    </xf>
    <xf numFmtId="10" fontId="7" fillId="5" borderId="11" xfId="0" applyNumberFormat="1" applyFont="1" applyFill="1" applyBorder="1" applyAlignment="1">
      <alignment horizontal="center" vertical="center"/>
    </xf>
    <xf numFmtId="10" fontId="7" fillId="5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top"/>
    </xf>
    <xf numFmtId="0" fontId="3" fillId="0" borderId="29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71" fontId="2" fillId="5" borderId="24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2" fillId="4" borderId="5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justify" vertical="top" wrapText="1"/>
    </xf>
    <xf numFmtId="0" fontId="2" fillId="4" borderId="28" xfId="0" applyFont="1" applyFill="1" applyBorder="1" applyAlignment="1">
      <alignment horizontal="justify" vertical="top" wrapText="1"/>
    </xf>
    <xf numFmtId="0" fontId="2" fillId="4" borderId="29" xfId="0" applyFont="1" applyFill="1" applyBorder="1" applyAlignment="1">
      <alignment horizontal="justify" vertical="top" wrapText="1"/>
    </xf>
    <xf numFmtId="0" fontId="2" fillId="4" borderId="16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2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</cellXfs>
  <cellStyles count="4"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A2" sqref="A2"/>
    </sheetView>
  </sheetViews>
  <sheetFormatPr defaultRowHeight="12.75" x14ac:dyDescent="0.2"/>
  <cols>
    <col min="1" max="1" width="9.140625" style="52"/>
    <col min="2" max="2" width="17.42578125" bestFit="1" customWidth="1"/>
    <col min="3" max="3" width="44.140625" bestFit="1" customWidth="1"/>
    <col min="4" max="4" width="30.42578125" bestFit="1" customWidth="1"/>
    <col min="5" max="5" width="28.85546875" bestFit="1" customWidth="1"/>
    <col min="6" max="6" width="28" customWidth="1"/>
  </cols>
  <sheetData>
    <row r="1" spans="1:9" s="52" customFormat="1" x14ac:dyDescent="0.2">
      <c r="A1" s="109" t="s">
        <v>104</v>
      </c>
      <c r="B1" s="109"/>
      <c r="C1" s="109"/>
      <c r="D1" s="109"/>
      <c r="E1" s="109"/>
      <c r="F1" s="109"/>
    </row>
    <row r="2" spans="1:9" x14ac:dyDescent="0.2">
      <c r="A2" s="70" t="s">
        <v>103</v>
      </c>
      <c r="B2" s="70" t="s">
        <v>99</v>
      </c>
      <c r="C2" s="70" t="s">
        <v>106</v>
      </c>
      <c r="D2" s="70" t="s">
        <v>105</v>
      </c>
      <c r="E2" s="70" t="s">
        <v>100</v>
      </c>
      <c r="F2" s="70" t="s">
        <v>101</v>
      </c>
    </row>
    <row r="3" spans="1:9" x14ac:dyDescent="0.2">
      <c r="A3" s="93">
        <v>1</v>
      </c>
      <c r="B3" s="69" t="s">
        <v>117</v>
      </c>
      <c r="C3" s="108">
        <f>'Auxiliar de Arquivo'!L115</f>
        <v>3949.64</v>
      </c>
      <c r="D3" s="86">
        <v>10</v>
      </c>
      <c r="E3" s="83">
        <f>ROUND(D3*C3,2)</f>
        <v>39496.400000000001</v>
      </c>
      <c r="F3" s="83">
        <f>E3*12</f>
        <v>473956.80000000005</v>
      </c>
    </row>
    <row r="4" spans="1:9" x14ac:dyDescent="0.2">
      <c r="A4" s="93">
        <v>2</v>
      </c>
      <c r="B4" s="69" t="s">
        <v>123</v>
      </c>
      <c r="C4" s="83">
        <f>Arquivista!I119</f>
        <v>11412.46</v>
      </c>
      <c r="D4" s="86">
        <v>1</v>
      </c>
      <c r="E4" s="83">
        <f t="shared" ref="E4:E5" si="0">ROUND(D4*C4,2)</f>
        <v>11412.46</v>
      </c>
      <c r="F4" s="83">
        <f t="shared" ref="F4:F5" si="1">E4*12</f>
        <v>136949.51999999999</v>
      </c>
    </row>
    <row r="5" spans="1:9" ht="25.5" x14ac:dyDescent="0.2">
      <c r="A5" s="93">
        <v>3</v>
      </c>
      <c r="B5" s="71" t="s">
        <v>124</v>
      </c>
      <c r="C5" s="83">
        <f>'Assistente de Direção Superior'!L115</f>
        <v>14587.98</v>
      </c>
      <c r="D5" s="86">
        <v>2</v>
      </c>
      <c r="E5" s="83">
        <f t="shared" si="0"/>
        <v>29175.96</v>
      </c>
      <c r="F5" s="83">
        <f t="shared" si="1"/>
        <v>350111.52</v>
      </c>
    </row>
    <row r="6" spans="1:9" ht="15.75" x14ac:dyDescent="0.25">
      <c r="A6" s="89"/>
      <c r="B6" s="90" t="s">
        <v>102</v>
      </c>
      <c r="C6" s="91"/>
      <c r="D6" s="89">
        <f>SUM(D3:D5)</f>
        <v>13</v>
      </c>
      <c r="E6" s="92">
        <f>SUM(E3:E5)</f>
        <v>80084.820000000007</v>
      </c>
      <c r="F6" s="92">
        <f>SUM(F3:F5)</f>
        <v>961017.84000000008</v>
      </c>
      <c r="I6" s="99"/>
    </row>
    <row r="9" spans="1:9" x14ac:dyDescent="0.2">
      <c r="E9" s="100"/>
      <c r="F9" s="100"/>
    </row>
    <row r="11" spans="1:9" x14ac:dyDescent="0.2">
      <c r="F11" s="72"/>
    </row>
    <row r="12" spans="1:9" x14ac:dyDescent="0.2">
      <c r="F12" s="72"/>
    </row>
    <row r="16" spans="1:9" x14ac:dyDescent="0.2">
      <c r="D16" s="88"/>
    </row>
    <row r="17" spans="4:4" x14ac:dyDescent="0.2">
      <c r="D17" s="88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IW1048537"/>
  <sheetViews>
    <sheetView topLeftCell="A112" workbookViewId="0">
      <selection activeCell="L115" sqref="L115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2" customWidth="1"/>
    <col min="1026" max="16384" width="9.140625" style="52"/>
  </cols>
  <sheetData>
    <row r="1" spans="1:12" ht="21.75" customHeight="1" thickTop="1" thickBot="1" x14ac:dyDescent="0.25">
      <c r="A1" s="1"/>
      <c r="B1" s="115" t="s">
        <v>22</v>
      </c>
      <c r="C1" s="115"/>
      <c r="D1" s="115"/>
      <c r="E1" s="115"/>
      <c r="F1" s="115"/>
      <c r="G1" s="115"/>
      <c r="H1" s="115"/>
      <c r="I1" s="115"/>
      <c r="J1" s="123"/>
      <c r="K1" s="2"/>
      <c r="L1" s="3"/>
    </row>
    <row r="2" spans="1:12" ht="21.75" customHeight="1" thickTop="1" thickBot="1" x14ac:dyDescent="0.25">
      <c r="A2" s="1"/>
      <c r="B2" s="200" t="s">
        <v>0</v>
      </c>
      <c r="C2" s="200"/>
      <c r="D2" s="200"/>
      <c r="E2" s="201"/>
      <c r="F2" s="201"/>
      <c r="G2" s="201"/>
      <c r="H2" s="201"/>
      <c r="I2" s="201"/>
      <c r="J2" s="202"/>
      <c r="K2" s="4"/>
      <c r="L2" s="5"/>
    </row>
    <row r="3" spans="1:12" ht="21.75" customHeight="1" thickTop="1" thickBot="1" x14ac:dyDescent="0.25">
      <c r="A3" s="1"/>
      <c r="B3" s="200" t="s">
        <v>1</v>
      </c>
      <c r="C3" s="200"/>
      <c r="D3" s="200"/>
      <c r="E3" s="201"/>
      <c r="F3" s="201"/>
      <c r="G3" s="201"/>
      <c r="H3" s="201"/>
      <c r="I3" s="201"/>
      <c r="J3" s="202"/>
      <c r="K3" s="4"/>
      <c r="L3" s="5"/>
    </row>
    <row r="4" spans="1:12" ht="21.75" customHeight="1" thickTop="1" thickBot="1" x14ac:dyDescent="0.25">
      <c r="A4" s="1"/>
      <c r="B4" s="200" t="s">
        <v>2</v>
      </c>
      <c r="C4" s="200"/>
      <c r="D4" s="200"/>
      <c r="E4" s="203"/>
      <c r="F4" s="204"/>
      <c r="G4" s="205"/>
      <c r="H4" s="15" t="s">
        <v>3</v>
      </c>
      <c r="I4" s="206"/>
      <c r="J4" s="207"/>
      <c r="K4" s="4"/>
      <c r="L4" s="5"/>
    </row>
    <row r="5" spans="1:12" ht="21.75" customHeight="1" thickTop="1" thickBot="1" x14ac:dyDescent="0.25">
      <c r="A5" s="1"/>
      <c r="B5" s="192" t="s">
        <v>23</v>
      </c>
      <c r="C5" s="192"/>
      <c r="D5" s="192"/>
      <c r="E5" s="193" t="s">
        <v>117</v>
      </c>
      <c r="F5" s="193"/>
      <c r="G5" s="193"/>
      <c r="H5" s="193"/>
      <c r="I5" s="193"/>
      <c r="J5" s="193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94" t="s">
        <v>4</v>
      </c>
      <c r="D7" s="194"/>
      <c r="E7" s="194"/>
      <c r="F7" s="194"/>
      <c r="G7" s="195" t="s">
        <v>87</v>
      </c>
      <c r="H7" s="195"/>
      <c r="I7" s="195"/>
      <c r="J7" s="195"/>
      <c r="K7" s="195"/>
      <c r="L7" s="195"/>
    </row>
    <row r="8" spans="1:12" ht="21.75" customHeight="1" thickTop="1" thickBot="1" x14ac:dyDescent="0.25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8">
        <v>10</v>
      </c>
    </row>
    <row r="12" spans="1:12" ht="21.75" customHeight="1" thickTop="1" thickBot="1" x14ac:dyDescent="0.25">
      <c r="A12" s="1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</row>
    <row r="13" spans="1:12" ht="21.75" customHeight="1" thickTop="1" thickBot="1" x14ac:dyDescent="0.25">
      <c r="A13" s="1"/>
      <c r="B13" s="199"/>
      <c r="C13" s="197"/>
      <c r="D13" s="197"/>
      <c r="E13" s="197"/>
      <c r="F13" s="197"/>
      <c r="G13" s="197"/>
      <c r="H13" s="197"/>
      <c r="I13" s="197"/>
      <c r="J13" s="197"/>
      <c r="K13" s="197"/>
      <c r="L13" s="198"/>
    </row>
    <row r="14" spans="1:12" ht="21.75" customHeight="1" thickTop="1" thickBot="1" x14ac:dyDescent="0.25">
      <c r="A14" s="1"/>
      <c r="B14" s="199"/>
      <c r="C14" s="197"/>
      <c r="D14" s="197"/>
      <c r="E14" s="197"/>
      <c r="F14" s="197"/>
      <c r="G14" s="197"/>
      <c r="H14" s="197"/>
      <c r="I14" s="197"/>
      <c r="J14" s="197"/>
      <c r="K14" s="197"/>
      <c r="L14" s="198"/>
    </row>
    <row r="15" spans="1:12" ht="21.75" customHeight="1" thickTop="1" thickBot="1" x14ac:dyDescent="0.25">
      <c r="A15" s="1"/>
      <c r="B15" s="123" t="s">
        <v>25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94">
        <v>1439.41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44197</v>
      </c>
    </row>
    <row r="19" spans="1:14" ht="21.75" customHeight="1" thickTop="1" thickBot="1" x14ac:dyDescent="0.25">
      <c r="A19" s="1"/>
      <c r="B19" s="65">
        <v>4</v>
      </c>
      <c r="C19" s="208" t="s">
        <v>26</v>
      </c>
      <c r="D19" s="209"/>
      <c r="E19" s="209"/>
      <c r="F19" s="209"/>
      <c r="G19" s="209"/>
      <c r="H19" s="209"/>
      <c r="I19" s="209"/>
      <c r="J19" s="209"/>
      <c r="K19" s="209"/>
      <c r="L19" s="101"/>
    </row>
    <row r="20" spans="1:14" ht="21.75" customHeight="1" thickTop="1" x14ac:dyDescent="0.2">
      <c r="A20" s="1"/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2"/>
    </row>
    <row r="21" spans="1:14" ht="19.149999999999999" customHeight="1" thickBot="1" x14ac:dyDescent="0.25">
      <c r="A21" s="1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5"/>
    </row>
    <row r="22" spans="1:14" ht="21.6" hidden="1" customHeight="1" x14ac:dyDescent="0.2">
      <c r="A22" s="1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8"/>
    </row>
    <row r="23" spans="1:14" ht="21.75" customHeight="1" thickTop="1" thickBot="1" x14ac:dyDescent="0.25">
      <c r="A23" s="1"/>
      <c r="B23" s="123" t="s">
        <v>80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64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1439.41</v>
      </c>
    </row>
    <row r="25" spans="1:14" ht="21.6" hidden="1" customHeight="1" x14ac:dyDescent="0.2">
      <c r="A25" s="1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1"/>
    </row>
    <row r="26" spans="1:14" ht="21.75" customHeight="1" thickTop="1" thickBot="1" x14ac:dyDescent="0.25">
      <c r="A26" s="1"/>
      <c r="B26" s="115" t="s">
        <v>79</v>
      </c>
      <c r="C26" s="116"/>
      <c r="D26" s="116"/>
      <c r="E26" s="116"/>
      <c r="F26" s="116"/>
      <c r="G26" s="116"/>
      <c r="H26" s="116"/>
      <c r="I26" s="116"/>
      <c r="J26" s="116"/>
      <c r="K26" s="126"/>
      <c r="L26" s="23">
        <f>SUM(L24:L24)</f>
        <v>1439.41</v>
      </c>
      <c r="N26" s="46"/>
    </row>
    <row r="27" spans="1:14" ht="21.75" customHeight="1" thickTop="1" x14ac:dyDescent="0.2">
      <c r="A27" s="1"/>
      <c r="B27" s="180" t="s">
        <v>109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2"/>
    </row>
    <row r="28" spans="1:14" ht="32.450000000000003" customHeight="1" thickBot="1" x14ac:dyDescent="0.25">
      <c r="A28" s="1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4" ht="21.75" customHeight="1" thickTop="1" thickBot="1" x14ac:dyDescent="0.25">
      <c r="A29" s="1"/>
      <c r="B29" s="115" t="s">
        <v>38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3"/>
    </row>
    <row r="30" spans="1:14" ht="21.75" customHeight="1" thickTop="1" thickBot="1" x14ac:dyDescent="0.25">
      <c r="A30" s="1"/>
      <c r="B30" s="115" t="s">
        <v>94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3"/>
    </row>
    <row r="31" spans="1:14" ht="21.75" customHeight="1" thickTop="1" thickBot="1" x14ac:dyDescent="0.25">
      <c r="A31" s="1"/>
      <c r="B31" s="24" t="s">
        <v>29</v>
      </c>
      <c r="C31" s="172" t="s">
        <v>81</v>
      </c>
      <c r="D31" s="172"/>
      <c r="E31" s="172"/>
      <c r="F31" s="172"/>
      <c r="G31" s="172"/>
      <c r="H31" s="172"/>
      <c r="I31" s="172"/>
      <c r="J31" s="172"/>
      <c r="K31" s="85">
        <v>8.3299999999999999E-2</v>
      </c>
      <c r="L31" s="29">
        <f>L26*K31</f>
        <v>119.90285300000001</v>
      </c>
    </row>
    <row r="32" spans="1:14" ht="21.75" customHeight="1" thickTop="1" thickBot="1" x14ac:dyDescent="0.25">
      <c r="A32" s="1"/>
      <c r="B32" s="24" t="s">
        <v>31</v>
      </c>
      <c r="C32" s="172" t="s">
        <v>89</v>
      </c>
      <c r="D32" s="172"/>
      <c r="E32" s="172"/>
      <c r="F32" s="172"/>
      <c r="G32" s="172"/>
      <c r="H32" s="172"/>
      <c r="I32" s="172"/>
      <c r="J32" s="172"/>
      <c r="K32" s="85">
        <v>2.7799999999999998E-2</v>
      </c>
      <c r="L32" s="29">
        <f>L26*K32</f>
        <v>40.015597999999997</v>
      </c>
    </row>
    <row r="33" spans="1:12" ht="21.75" customHeight="1" thickTop="1" thickBot="1" x14ac:dyDescent="0.25">
      <c r="A33" s="1"/>
      <c r="B33" s="66"/>
      <c r="C33" s="173" t="s">
        <v>50</v>
      </c>
      <c r="D33" s="173"/>
      <c r="E33" s="173"/>
      <c r="F33" s="173"/>
      <c r="G33" s="173"/>
      <c r="H33" s="173"/>
      <c r="I33" s="173"/>
      <c r="J33" s="173"/>
      <c r="K33" s="84">
        <f>K31+K32</f>
        <v>0.1111</v>
      </c>
      <c r="L33" s="23">
        <f>L26*K33</f>
        <v>159.918451</v>
      </c>
    </row>
    <row r="34" spans="1:12" ht="21.75" customHeight="1" thickTop="1" x14ac:dyDescent="0.2">
      <c r="A34" s="1"/>
      <c r="B34" s="174" t="s">
        <v>110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ht="16.5" thickBot="1" x14ac:dyDescent="0.25">
      <c r="A35" s="1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1:12" ht="21.75" customHeight="1" thickTop="1" thickBot="1" x14ac:dyDescent="0.25">
      <c r="A36" s="1"/>
      <c r="B36" s="115" t="s">
        <v>39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23"/>
    </row>
    <row r="37" spans="1:12" ht="27" customHeight="1" thickTop="1" thickBot="1" x14ac:dyDescent="0.25">
      <c r="A37" s="1"/>
      <c r="B37" s="115" t="s">
        <v>50</v>
      </c>
      <c r="C37" s="115"/>
      <c r="D37" s="115"/>
      <c r="E37" s="115"/>
      <c r="F37" s="115"/>
      <c r="G37" s="115"/>
      <c r="H37" s="115"/>
      <c r="I37" s="115"/>
      <c r="J37" s="115"/>
      <c r="K37" s="45">
        <f>SUM(K38:K45)</f>
        <v>0.3580000000000001</v>
      </c>
      <c r="L37" s="23">
        <f>SUM(L38:L45)</f>
        <v>572.55958545800002</v>
      </c>
    </row>
    <row r="38" spans="1:12" ht="21.75" customHeight="1" thickTop="1" thickBot="1" x14ac:dyDescent="0.25">
      <c r="A38" s="1"/>
      <c r="B38" s="19" t="s">
        <v>29</v>
      </c>
      <c r="C38" s="160" t="s">
        <v>40</v>
      </c>
      <c r="D38" s="160"/>
      <c r="E38" s="160"/>
      <c r="F38" s="160"/>
      <c r="G38" s="160"/>
      <c r="H38" s="160"/>
      <c r="I38" s="160"/>
      <c r="J38" s="160"/>
      <c r="K38" s="25">
        <v>0.2</v>
      </c>
      <c r="L38" s="22">
        <f>K38*(L26+L33)</f>
        <v>319.86569020000002</v>
      </c>
    </row>
    <row r="39" spans="1:12" ht="21.75" customHeight="1" thickTop="1" thickBot="1" x14ac:dyDescent="0.25">
      <c r="A39" s="1"/>
      <c r="B39" s="19" t="s">
        <v>31</v>
      </c>
      <c r="C39" s="160" t="s">
        <v>41</v>
      </c>
      <c r="D39" s="160"/>
      <c r="E39" s="160"/>
      <c r="F39" s="160"/>
      <c r="G39" s="160"/>
      <c r="H39" s="160"/>
      <c r="I39" s="160"/>
      <c r="J39" s="160"/>
      <c r="K39" s="25">
        <v>1.4999999999999999E-2</v>
      </c>
      <c r="L39" s="22">
        <f>K39*(L26+L33)</f>
        <v>23.989926765</v>
      </c>
    </row>
    <row r="40" spans="1:12" ht="21.75" customHeight="1" thickTop="1" thickBot="1" x14ac:dyDescent="0.25">
      <c r="A40" s="1"/>
      <c r="B40" s="19" t="s">
        <v>32</v>
      </c>
      <c r="C40" s="160" t="s">
        <v>42</v>
      </c>
      <c r="D40" s="160"/>
      <c r="E40" s="160"/>
      <c r="F40" s="160"/>
      <c r="G40" s="160"/>
      <c r="H40" s="160"/>
      <c r="I40" s="160"/>
      <c r="J40" s="160"/>
      <c r="K40" s="25">
        <v>0.01</v>
      </c>
      <c r="L40" s="22">
        <f>K40*(L26+L33)</f>
        <v>15.993284510000001</v>
      </c>
    </row>
    <row r="41" spans="1:12" ht="21.75" customHeight="1" thickTop="1" thickBot="1" x14ac:dyDescent="0.25">
      <c r="A41" s="1"/>
      <c r="B41" s="19" t="s">
        <v>33</v>
      </c>
      <c r="C41" s="160" t="s">
        <v>43</v>
      </c>
      <c r="D41" s="160"/>
      <c r="E41" s="160"/>
      <c r="F41" s="160"/>
      <c r="G41" s="160"/>
      <c r="H41" s="160"/>
      <c r="I41" s="160"/>
      <c r="J41" s="160"/>
      <c r="K41" s="25">
        <v>2E-3</v>
      </c>
      <c r="L41" s="22">
        <f>K41*(L26+L33)</f>
        <v>3.1986569020000002</v>
      </c>
    </row>
    <row r="42" spans="1:12" ht="21.75" customHeight="1" thickTop="1" thickBot="1" x14ac:dyDescent="0.25">
      <c r="A42" s="1"/>
      <c r="B42" s="19" t="s">
        <v>34</v>
      </c>
      <c r="C42" s="160" t="s">
        <v>44</v>
      </c>
      <c r="D42" s="160"/>
      <c r="E42" s="160"/>
      <c r="F42" s="160"/>
      <c r="G42" s="160"/>
      <c r="H42" s="160"/>
      <c r="I42" s="160"/>
      <c r="J42" s="160"/>
      <c r="K42" s="25">
        <v>2.5000000000000001E-2</v>
      </c>
      <c r="L42" s="22">
        <f>K42*(L26+L33)</f>
        <v>39.983211275000002</v>
      </c>
    </row>
    <row r="43" spans="1:12" ht="21.75" customHeight="1" thickTop="1" thickBot="1" x14ac:dyDescent="0.25">
      <c r="A43" s="1"/>
      <c r="B43" s="19" t="s">
        <v>35</v>
      </c>
      <c r="C43" s="160" t="s">
        <v>45</v>
      </c>
      <c r="D43" s="160"/>
      <c r="E43" s="160"/>
      <c r="F43" s="160"/>
      <c r="G43" s="160"/>
      <c r="H43" s="160"/>
      <c r="I43" s="160"/>
      <c r="J43" s="160"/>
      <c r="K43" s="25">
        <v>0.08</v>
      </c>
      <c r="L43" s="22">
        <f>K43*(L26+L33)</f>
        <v>127.94627608</v>
      </c>
    </row>
    <row r="44" spans="1:12" ht="21.75" customHeight="1" thickTop="1" thickBot="1" x14ac:dyDescent="0.25">
      <c r="A44" s="1"/>
      <c r="B44" s="19" t="s">
        <v>36</v>
      </c>
      <c r="C44" s="161" t="s">
        <v>11</v>
      </c>
      <c r="D44" s="161"/>
      <c r="E44" s="161"/>
      <c r="F44" s="161"/>
      <c r="G44" s="26">
        <v>0.02</v>
      </c>
      <c r="H44" s="27" t="s">
        <v>12</v>
      </c>
      <c r="I44" s="162">
        <v>1</v>
      </c>
      <c r="J44" s="162"/>
      <c r="K44" s="28">
        <f>G44*I44</f>
        <v>0.02</v>
      </c>
      <c r="L44" s="22">
        <f>K44*(L26+L33)</f>
        <v>31.986569020000001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9.595970706000001</v>
      </c>
    </row>
    <row r="46" spans="1:12" ht="21.75" customHeight="1" thickTop="1" x14ac:dyDescent="0.2">
      <c r="A46" s="1"/>
      <c r="B46" s="163" t="s">
        <v>107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12" ht="21.75" customHeight="1" x14ac:dyDescent="0.2">
      <c r="A47" s="1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2" ht="12.6" customHeight="1" thickBot="1" x14ac:dyDescent="0.25">
      <c r="A48" s="1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1:15" ht="21.75" customHeight="1" thickTop="1" thickBot="1" x14ac:dyDescent="0.25">
      <c r="A49" s="1"/>
      <c r="B49" s="115" t="s">
        <v>48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23"/>
    </row>
    <row r="50" spans="1:15" ht="21.75" customHeight="1" thickTop="1" thickBot="1" x14ac:dyDescent="0.25">
      <c r="A50" s="1"/>
      <c r="B50" s="64" t="s">
        <v>29</v>
      </c>
      <c r="C50" s="152" t="s">
        <v>115</v>
      </c>
      <c r="D50" s="152"/>
      <c r="E50" s="152"/>
      <c r="F50" s="152"/>
      <c r="G50" s="152"/>
      <c r="H50" s="152"/>
      <c r="I50" s="152"/>
      <c r="J50" s="152"/>
      <c r="K50" s="152"/>
      <c r="L50" s="29">
        <f>(18*22)-(L16*6%)</f>
        <v>309.6354</v>
      </c>
    </row>
    <row r="51" spans="1:15" ht="21.75" customHeight="1" thickTop="1" thickBot="1" x14ac:dyDescent="0.25">
      <c r="A51" s="1"/>
      <c r="B51" s="64" t="s">
        <v>31</v>
      </c>
      <c r="C51" s="152" t="s">
        <v>118</v>
      </c>
      <c r="D51" s="152"/>
      <c r="E51" s="152"/>
      <c r="F51" s="152"/>
      <c r="G51" s="152"/>
      <c r="H51" s="152"/>
      <c r="I51" s="152"/>
      <c r="J51" s="152"/>
      <c r="K51" s="152"/>
      <c r="L51" s="29">
        <v>0</v>
      </c>
    </row>
    <row r="52" spans="1:15" ht="21.75" customHeight="1" thickTop="1" thickBot="1" x14ac:dyDescent="0.25">
      <c r="A52" s="1"/>
      <c r="B52" s="64" t="s">
        <v>32</v>
      </c>
      <c r="C52" s="152" t="s">
        <v>90</v>
      </c>
      <c r="D52" s="152"/>
      <c r="E52" s="152"/>
      <c r="F52" s="152"/>
      <c r="G52" s="152"/>
      <c r="H52" s="152"/>
      <c r="I52" s="152"/>
      <c r="J52" s="152"/>
      <c r="K52" s="152"/>
      <c r="L52" s="29">
        <v>60</v>
      </c>
    </row>
    <row r="53" spans="1:15" ht="21.75" customHeight="1" thickTop="1" thickBot="1" x14ac:dyDescent="0.25">
      <c r="A53" s="1"/>
      <c r="B53" s="64" t="s">
        <v>33</v>
      </c>
      <c r="C53" s="149" t="s">
        <v>49</v>
      </c>
      <c r="D53" s="149"/>
      <c r="E53" s="149"/>
      <c r="F53" s="149"/>
      <c r="G53" s="149"/>
      <c r="H53" s="149"/>
      <c r="I53" s="149"/>
      <c r="J53" s="149"/>
      <c r="K53" s="149"/>
      <c r="L53" s="48">
        <v>5</v>
      </c>
      <c r="O53" s="53"/>
    </row>
    <row r="54" spans="1:15" ht="21.75" customHeight="1" thickTop="1" thickBot="1" x14ac:dyDescent="0.25">
      <c r="A54" s="1"/>
      <c r="B54" s="64" t="s">
        <v>34</v>
      </c>
      <c r="C54" s="152" t="s">
        <v>37</v>
      </c>
      <c r="D54" s="152"/>
      <c r="E54" s="152"/>
      <c r="F54" s="152"/>
      <c r="G54" s="152"/>
      <c r="H54" s="152"/>
      <c r="I54" s="152"/>
      <c r="J54" s="152"/>
      <c r="K54" s="152"/>
      <c r="L54" s="48">
        <v>0</v>
      </c>
      <c r="O54" s="53"/>
    </row>
    <row r="55" spans="1:15" ht="21.75" customHeight="1" thickTop="1" thickBot="1" x14ac:dyDescent="0.25">
      <c r="A55" s="1"/>
      <c r="B55" s="64"/>
      <c r="C55" s="123" t="s">
        <v>50</v>
      </c>
      <c r="D55" s="123"/>
      <c r="E55" s="123"/>
      <c r="F55" s="123"/>
      <c r="G55" s="123"/>
      <c r="H55" s="123"/>
      <c r="I55" s="123"/>
      <c r="J55" s="123"/>
      <c r="K55" s="123"/>
      <c r="L55" s="23">
        <f>SUM(L50:L54)</f>
        <v>374.6354</v>
      </c>
      <c r="O55" s="53"/>
    </row>
    <row r="56" spans="1:15" ht="21.75" customHeight="1" thickTop="1" x14ac:dyDescent="0.2">
      <c r="A56" s="1"/>
      <c r="B56" s="131" t="s">
        <v>108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3"/>
    </row>
    <row r="57" spans="1:15" ht="37.15" customHeight="1" thickBot="1" x14ac:dyDescent="0.25">
      <c r="A57" s="1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5" ht="21.75" customHeight="1" thickTop="1" thickBot="1" x14ac:dyDescent="0.25">
      <c r="A58" s="1"/>
      <c r="B58" s="123" t="s">
        <v>51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5" ht="21.75" customHeight="1" thickTop="1" thickBot="1" x14ac:dyDescent="0.25">
      <c r="A59" s="1"/>
      <c r="B59" s="37" t="s">
        <v>52</v>
      </c>
      <c r="C59" s="152" t="s">
        <v>91</v>
      </c>
      <c r="D59" s="152"/>
      <c r="E59" s="152"/>
      <c r="F59" s="152"/>
      <c r="G59" s="152"/>
      <c r="H59" s="152"/>
      <c r="I59" s="152"/>
      <c r="J59" s="152"/>
      <c r="K59" s="38">
        <f>K33</f>
        <v>0.1111</v>
      </c>
      <c r="L59" s="29">
        <f>L33</f>
        <v>159.918451</v>
      </c>
    </row>
    <row r="60" spans="1:15" ht="21.75" customHeight="1" thickTop="1" thickBot="1" x14ac:dyDescent="0.25">
      <c r="A60" s="1"/>
      <c r="B60" s="37" t="s">
        <v>53</v>
      </c>
      <c r="C60" s="152" t="s">
        <v>54</v>
      </c>
      <c r="D60" s="152"/>
      <c r="E60" s="152"/>
      <c r="F60" s="152"/>
      <c r="G60" s="152"/>
      <c r="H60" s="152"/>
      <c r="I60" s="152"/>
      <c r="J60" s="152"/>
      <c r="K60" s="38">
        <f>K37</f>
        <v>0.3580000000000001</v>
      </c>
      <c r="L60" s="29">
        <f>L37</f>
        <v>572.55958545800002</v>
      </c>
    </row>
    <row r="61" spans="1:15" ht="21.75" customHeight="1" thickTop="1" thickBot="1" x14ac:dyDescent="0.25">
      <c r="A61" s="1"/>
      <c r="B61" s="37" t="s">
        <v>55</v>
      </c>
      <c r="C61" s="152" t="s">
        <v>56</v>
      </c>
      <c r="D61" s="152"/>
      <c r="E61" s="152"/>
      <c r="F61" s="152"/>
      <c r="G61" s="152"/>
      <c r="H61" s="152"/>
      <c r="I61" s="152"/>
      <c r="J61" s="152"/>
      <c r="K61" s="152"/>
      <c r="L61" s="29">
        <f>L55</f>
        <v>374.6354</v>
      </c>
    </row>
    <row r="62" spans="1:15" ht="21.75" customHeight="1" thickTop="1" thickBot="1" x14ac:dyDescent="0.25">
      <c r="A62" s="1"/>
      <c r="B62" s="64"/>
      <c r="C62" s="123" t="s">
        <v>50</v>
      </c>
      <c r="D62" s="123"/>
      <c r="E62" s="123"/>
      <c r="F62" s="123"/>
      <c r="G62" s="123"/>
      <c r="H62" s="123"/>
      <c r="I62" s="123"/>
      <c r="J62" s="123"/>
      <c r="K62" s="123"/>
      <c r="L62" s="23">
        <f>L59+L60+L61</f>
        <v>1107.113436458</v>
      </c>
    </row>
    <row r="63" spans="1:15" s="11" customFormat="1" ht="21.75" customHeight="1" thickTop="1" thickBot="1" x14ac:dyDescent="0.25">
      <c r="A63" s="10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3"/>
      <c r="N63" s="13"/>
      <c r="O63" s="13"/>
    </row>
    <row r="64" spans="1:15" s="11" customFormat="1" ht="21.75" customHeight="1" thickTop="1" thickBot="1" x14ac:dyDescent="0.25">
      <c r="A64" s="10"/>
      <c r="B64" s="123" t="s">
        <v>57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3"/>
      <c r="N64" s="13"/>
      <c r="O64" s="13"/>
    </row>
    <row r="65" spans="1:16" s="11" customFormat="1" ht="21.75" customHeight="1" thickTop="1" thickBot="1" x14ac:dyDescent="0.25">
      <c r="A65" s="10"/>
      <c r="B65" s="64" t="s">
        <v>29</v>
      </c>
      <c r="C65" s="152" t="s">
        <v>133</v>
      </c>
      <c r="D65" s="152"/>
      <c r="E65" s="152"/>
      <c r="F65" s="152"/>
      <c r="G65" s="152"/>
      <c r="H65" s="152"/>
      <c r="I65" s="152"/>
      <c r="J65" s="152"/>
      <c r="K65" s="103">
        <v>4.1999999999999997E-3</v>
      </c>
      <c r="L65" s="73">
        <f>K65*L26</f>
        <v>6.0455220000000001</v>
      </c>
      <c r="M65" s="13"/>
      <c r="N65" s="13"/>
      <c r="O65" s="13"/>
    </row>
    <row r="66" spans="1:16" s="11" customFormat="1" ht="21.75" customHeight="1" thickTop="1" thickBot="1" x14ac:dyDescent="0.25">
      <c r="A66" s="10"/>
      <c r="B66" s="64" t="s">
        <v>31</v>
      </c>
      <c r="C66" s="152" t="s">
        <v>134</v>
      </c>
      <c r="D66" s="152"/>
      <c r="E66" s="152"/>
      <c r="F66" s="152"/>
      <c r="G66" s="152"/>
      <c r="H66" s="152"/>
      <c r="I66" s="152"/>
      <c r="J66" s="152"/>
      <c r="K66" s="104">
        <f>K65*K43</f>
        <v>3.3599999999999998E-4</v>
      </c>
      <c r="L66" s="73">
        <f>K66*L26</f>
        <v>0.48364175999999998</v>
      </c>
      <c r="M66" s="13"/>
      <c r="N66" s="13"/>
      <c r="O66" s="13"/>
    </row>
    <row r="67" spans="1:16" s="11" customFormat="1" ht="28.15" customHeight="1" thickTop="1" thickBot="1" x14ac:dyDescent="0.25">
      <c r="A67" s="10"/>
      <c r="B67" s="64" t="s">
        <v>32</v>
      </c>
      <c r="C67" s="157" t="s">
        <v>129</v>
      </c>
      <c r="D67" s="157"/>
      <c r="E67" s="157"/>
      <c r="F67" s="157"/>
      <c r="G67" s="157"/>
      <c r="H67" s="157"/>
      <c r="I67" s="157"/>
      <c r="J67" s="157"/>
      <c r="K67" s="103">
        <v>2.5000000000000001E-2</v>
      </c>
      <c r="L67" s="73">
        <f>L26*K67</f>
        <v>35.985250000000001</v>
      </c>
      <c r="M67" s="13"/>
      <c r="N67" s="13"/>
      <c r="O67" s="13"/>
      <c r="P67" s="51"/>
    </row>
    <row r="68" spans="1:16" s="11" customFormat="1" ht="21.75" customHeight="1" thickTop="1" thickBot="1" x14ac:dyDescent="0.25">
      <c r="A68" s="10"/>
      <c r="B68" s="64" t="s">
        <v>33</v>
      </c>
      <c r="C68" s="152" t="s">
        <v>130</v>
      </c>
      <c r="D68" s="152"/>
      <c r="E68" s="152"/>
      <c r="F68" s="152"/>
      <c r="G68" s="152"/>
      <c r="H68" s="152"/>
      <c r="I68" s="152"/>
      <c r="J68" s="152"/>
      <c r="K68" s="103">
        <v>1.9400000000000001E-2</v>
      </c>
      <c r="L68" s="73">
        <f>L26*K68</f>
        <v>27.924554000000004</v>
      </c>
      <c r="M68" s="13"/>
      <c r="N68" s="13"/>
      <c r="O68" s="13"/>
    </row>
    <row r="69" spans="1:16" s="11" customFormat="1" ht="30" customHeight="1" thickTop="1" thickBot="1" x14ac:dyDescent="0.25">
      <c r="A69" s="10"/>
      <c r="B69" s="64" t="s">
        <v>34</v>
      </c>
      <c r="C69" s="152" t="s">
        <v>58</v>
      </c>
      <c r="D69" s="152"/>
      <c r="E69" s="152"/>
      <c r="F69" s="152"/>
      <c r="G69" s="152"/>
      <c r="H69" s="152"/>
      <c r="I69" s="152"/>
      <c r="J69" s="152"/>
      <c r="K69" s="103">
        <f>K68*K37</f>
        <v>6.9452000000000021E-3</v>
      </c>
      <c r="L69" s="73">
        <f>K69*L26</f>
        <v>9.9969903320000029</v>
      </c>
      <c r="M69" s="13"/>
      <c r="N69" s="13"/>
      <c r="O69" s="13"/>
    </row>
    <row r="70" spans="1:16" s="11" customFormat="1" ht="30" customHeight="1" thickTop="1" thickBot="1" x14ac:dyDescent="0.25">
      <c r="A70" s="10"/>
      <c r="B70" s="64" t="s">
        <v>35</v>
      </c>
      <c r="C70" s="153" t="s">
        <v>131</v>
      </c>
      <c r="D70" s="153"/>
      <c r="E70" s="153"/>
      <c r="F70" s="153"/>
      <c r="G70" s="153"/>
      <c r="H70" s="153"/>
      <c r="I70" s="153"/>
      <c r="J70" s="153"/>
      <c r="K70" s="103">
        <v>2.5000000000000001E-2</v>
      </c>
      <c r="L70" s="73">
        <f>K70*(L26+L33)</f>
        <v>39.983211275000002</v>
      </c>
      <c r="M70" s="13"/>
      <c r="N70" s="13"/>
      <c r="O70" s="13"/>
      <c r="P70" s="14"/>
    </row>
    <row r="71" spans="1:16" s="11" customFormat="1" ht="21.75" customHeight="1" thickTop="1" thickBot="1" x14ac:dyDescent="0.25">
      <c r="A71" s="10"/>
      <c r="B71" s="115" t="s">
        <v>50</v>
      </c>
      <c r="C71" s="115"/>
      <c r="D71" s="115"/>
      <c r="E71" s="115"/>
      <c r="F71" s="115"/>
      <c r="G71" s="115"/>
      <c r="H71" s="115"/>
      <c r="I71" s="115"/>
      <c r="J71" s="115"/>
      <c r="K71" s="102">
        <f>SUM(K65:K70)</f>
        <v>8.0881200000000014E-2</v>
      </c>
      <c r="L71" s="31">
        <f>L65+L66+L67+L68+L69+L70</f>
        <v>120.41916936700002</v>
      </c>
      <c r="M71" s="13"/>
      <c r="N71" s="13"/>
      <c r="O71" s="13"/>
    </row>
    <row r="72" spans="1:16" s="11" customFormat="1" ht="21.75" customHeight="1" thickTop="1" x14ac:dyDescent="0.2">
      <c r="A72" s="10"/>
      <c r="B72" s="131" t="s">
        <v>95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3"/>
      <c r="M72" s="13"/>
      <c r="N72" s="13"/>
      <c r="O72" s="13"/>
    </row>
    <row r="73" spans="1:16" s="11" customFormat="1" ht="21.75" customHeight="1" x14ac:dyDescent="0.2">
      <c r="A73" s="10"/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8"/>
      <c r="M73" s="13"/>
      <c r="N73" s="13"/>
      <c r="O73" s="13"/>
    </row>
    <row r="74" spans="1:16" s="11" customFormat="1" ht="12.6" customHeight="1" thickBot="1" x14ac:dyDescent="0.25">
      <c r="A74" s="10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13"/>
      <c r="N74" s="13"/>
      <c r="O74" s="13"/>
    </row>
    <row r="75" spans="1:16" s="11" customFormat="1" ht="21.75" customHeight="1" thickTop="1" thickBot="1" x14ac:dyDescent="0.25">
      <c r="A75" s="10"/>
      <c r="B75" s="115" t="s">
        <v>93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26"/>
      <c r="M75" s="13"/>
      <c r="N75" s="13"/>
      <c r="O75" s="13"/>
    </row>
    <row r="76" spans="1:16" s="11" customFormat="1" ht="21.75" customHeight="1" thickTop="1" thickBot="1" x14ac:dyDescent="0.25">
      <c r="A76" s="10"/>
      <c r="B76" s="64" t="s">
        <v>29</v>
      </c>
      <c r="C76" s="152" t="s">
        <v>114</v>
      </c>
      <c r="D76" s="152"/>
      <c r="E76" s="152"/>
      <c r="F76" s="152"/>
      <c r="G76" s="152"/>
      <c r="H76" s="152"/>
      <c r="I76" s="152"/>
      <c r="J76" s="152"/>
      <c r="K76" s="81">
        <v>8.3299999999999999E-2</v>
      </c>
      <c r="L76" s="29">
        <f t="shared" ref="L76:L81" si="0">K76*$L$26</f>
        <v>119.90285300000001</v>
      </c>
      <c r="M76" s="13"/>
      <c r="N76" s="13"/>
      <c r="O76" s="13"/>
      <c r="P76" s="49"/>
    </row>
    <row r="77" spans="1:16" s="11" customFormat="1" ht="21.75" customHeight="1" thickTop="1" thickBot="1" x14ac:dyDescent="0.25">
      <c r="A77" s="10"/>
      <c r="B77" s="64" t="s">
        <v>31</v>
      </c>
      <c r="C77" s="152" t="s">
        <v>119</v>
      </c>
      <c r="D77" s="152"/>
      <c r="E77" s="152"/>
      <c r="F77" s="152"/>
      <c r="G77" s="152"/>
      <c r="H77" s="152"/>
      <c r="I77" s="152"/>
      <c r="J77" s="152"/>
      <c r="K77" s="81">
        <v>7.7000000000000002E-3</v>
      </c>
      <c r="L77" s="29">
        <f t="shared" si="0"/>
        <v>11.083457000000001</v>
      </c>
      <c r="M77" s="13"/>
      <c r="N77" s="13"/>
      <c r="O77" s="13"/>
    </row>
    <row r="78" spans="1:16" s="11" customFormat="1" ht="21.75" customHeight="1" thickTop="1" thickBot="1" x14ac:dyDescent="0.25">
      <c r="A78" s="10"/>
      <c r="B78" s="64" t="s">
        <v>32</v>
      </c>
      <c r="C78" s="152" t="s">
        <v>120</v>
      </c>
      <c r="D78" s="152"/>
      <c r="E78" s="152"/>
      <c r="F78" s="152"/>
      <c r="G78" s="152"/>
      <c r="H78" s="152"/>
      <c r="I78" s="152"/>
      <c r="J78" s="152"/>
      <c r="K78" s="81">
        <v>4.4999999999999997E-3</v>
      </c>
      <c r="L78" s="29">
        <f t="shared" si="0"/>
        <v>6.4773449999999997</v>
      </c>
      <c r="M78" s="13"/>
      <c r="N78" s="13"/>
      <c r="O78" s="13"/>
    </row>
    <row r="79" spans="1:16" s="11" customFormat="1" ht="21.75" customHeight="1" thickTop="1" thickBot="1" x14ac:dyDescent="0.25">
      <c r="A79" s="10"/>
      <c r="B79" s="64" t="s">
        <v>33</v>
      </c>
      <c r="C79" s="152" t="s">
        <v>121</v>
      </c>
      <c r="D79" s="152"/>
      <c r="E79" s="152"/>
      <c r="F79" s="152"/>
      <c r="G79" s="152"/>
      <c r="H79" s="152"/>
      <c r="I79" s="152"/>
      <c r="J79" s="152"/>
      <c r="K79" s="87">
        <v>7.1999999999999998E-3</v>
      </c>
      <c r="L79" s="29">
        <f t="shared" si="0"/>
        <v>10.363752</v>
      </c>
      <c r="M79" s="13"/>
      <c r="N79" s="13"/>
      <c r="O79" s="13"/>
    </row>
    <row r="80" spans="1:16" s="11" customFormat="1" ht="21.75" customHeight="1" thickTop="1" thickBot="1" x14ac:dyDescent="0.25">
      <c r="A80" s="10"/>
      <c r="B80" s="64" t="s">
        <v>34</v>
      </c>
      <c r="C80" s="152" t="s">
        <v>122</v>
      </c>
      <c r="D80" s="152"/>
      <c r="E80" s="152"/>
      <c r="F80" s="152"/>
      <c r="G80" s="152"/>
      <c r="H80" s="152"/>
      <c r="I80" s="152"/>
      <c r="J80" s="152"/>
      <c r="K80" s="81">
        <v>2.5000000000000001E-3</v>
      </c>
      <c r="L80" s="29">
        <f t="shared" si="0"/>
        <v>3.5985250000000004</v>
      </c>
      <c r="M80" s="13"/>
      <c r="N80" s="13"/>
      <c r="O80" s="13"/>
    </row>
    <row r="81" spans="1:15" s="11" customFormat="1" ht="21.75" customHeight="1" thickTop="1" thickBot="1" x14ac:dyDescent="0.25">
      <c r="A81" s="10"/>
      <c r="B81" s="64" t="s">
        <v>35</v>
      </c>
      <c r="C81" s="152" t="s">
        <v>37</v>
      </c>
      <c r="D81" s="152"/>
      <c r="E81" s="152"/>
      <c r="F81" s="152"/>
      <c r="G81" s="152"/>
      <c r="H81" s="152"/>
      <c r="I81" s="152"/>
      <c r="J81" s="152"/>
      <c r="K81" s="74">
        <v>0</v>
      </c>
      <c r="L81" s="22">
        <f t="shared" si="0"/>
        <v>0</v>
      </c>
      <c r="M81" s="13"/>
      <c r="N81" s="13"/>
      <c r="O81" s="13"/>
    </row>
    <row r="82" spans="1:15" s="11" customFormat="1" ht="21.75" customHeight="1" thickTop="1" thickBot="1" x14ac:dyDescent="0.25">
      <c r="A82" s="10"/>
      <c r="B82" s="64" t="s">
        <v>36</v>
      </c>
      <c r="C82" s="152" t="s">
        <v>84</v>
      </c>
      <c r="D82" s="152"/>
      <c r="E82" s="152"/>
      <c r="F82" s="152"/>
      <c r="G82" s="152"/>
      <c r="H82" s="152"/>
      <c r="I82" s="152"/>
      <c r="J82" s="152"/>
      <c r="K82" s="38">
        <f>(K76+K77+K78+K79+K80+K81)*K37</f>
        <v>3.766160000000001E-2</v>
      </c>
      <c r="L82" s="22">
        <f>L26*K82</f>
        <v>54.210483656000015</v>
      </c>
      <c r="M82" s="13"/>
      <c r="N82" s="13"/>
      <c r="O82" s="13"/>
    </row>
    <row r="83" spans="1:15" s="11" customFormat="1" ht="21.75" customHeight="1" thickTop="1" thickBot="1" x14ac:dyDescent="0.25">
      <c r="A83" s="10"/>
      <c r="B83" s="158" t="s">
        <v>50</v>
      </c>
      <c r="C83" s="158"/>
      <c r="D83" s="158"/>
      <c r="E83" s="158"/>
      <c r="F83" s="158"/>
      <c r="G83" s="158"/>
      <c r="H83" s="158"/>
      <c r="I83" s="158"/>
      <c r="J83" s="158"/>
      <c r="K83" s="45">
        <f>SUM(K76:K82)</f>
        <v>0.14286160000000001</v>
      </c>
      <c r="L83" s="31">
        <f>SUM(L76:L82)</f>
        <v>205.63641565600003</v>
      </c>
      <c r="M83" s="13"/>
      <c r="N83" s="13"/>
      <c r="O83" s="13"/>
    </row>
    <row r="84" spans="1:15" s="11" customFormat="1" ht="21.75" customHeight="1" thickTop="1" x14ac:dyDescent="0.2">
      <c r="A84" s="10"/>
      <c r="B84" s="131" t="s">
        <v>92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3"/>
      <c r="M84" s="13"/>
      <c r="N84" s="13"/>
      <c r="O84" s="13"/>
    </row>
    <row r="85" spans="1:15" s="11" customFormat="1" ht="21.75" customHeight="1" thickBot="1" x14ac:dyDescent="0.25">
      <c r="A85" s="10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8"/>
      <c r="M85" s="13"/>
      <c r="N85" s="13"/>
      <c r="O85" s="13"/>
    </row>
    <row r="86" spans="1:15" ht="21.75" customHeight="1" thickTop="1" thickBot="1" x14ac:dyDescent="0.25">
      <c r="A86" s="1"/>
      <c r="B86" s="115" t="s">
        <v>83</v>
      </c>
      <c r="C86" s="116"/>
      <c r="D86" s="116"/>
      <c r="E86" s="116"/>
      <c r="F86" s="116"/>
      <c r="G86" s="116"/>
      <c r="H86" s="116"/>
      <c r="I86" s="116"/>
      <c r="J86" s="116"/>
      <c r="K86" s="126"/>
      <c r="L86" s="64" t="s">
        <v>59</v>
      </c>
    </row>
    <row r="87" spans="1:15" ht="21.75" customHeight="1" thickTop="1" thickBot="1" x14ac:dyDescent="0.25">
      <c r="A87" s="1"/>
      <c r="B87" s="64" t="s">
        <v>29</v>
      </c>
      <c r="C87" s="149" t="s">
        <v>60</v>
      </c>
      <c r="D87" s="149"/>
      <c r="E87" s="149"/>
      <c r="F87" s="149"/>
      <c r="G87" s="149"/>
      <c r="H87" s="149"/>
      <c r="I87" s="149"/>
      <c r="J87" s="149"/>
      <c r="K87" s="149"/>
      <c r="L87" s="60">
        <v>59.73</v>
      </c>
    </row>
    <row r="88" spans="1:15" ht="21.75" customHeight="1" thickTop="1" thickBot="1" x14ac:dyDescent="0.25">
      <c r="A88" s="1"/>
      <c r="B88" s="123" t="s">
        <v>31</v>
      </c>
      <c r="C88" s="150" t="s">
        <v>37</v>
      </c>
      <c r="D88" s="150"/>
      <c r="E88" s="151"/>
      <c r="F88" s="151"/>
      <c r="G88" s="151"/>
      <c r="H88" s="151"/>
      <c r="I88" s="151"/>
      <c r="J88" s="151"/>
      <c r="K88" s="151"/>
      <c r="L88" s="60"/>
    </row>
    <row r="89" spans="1:15" ht="21.75" customHeight="1" thickTop="1" thickBot="1" x14ac:dyDescent="0.25">
      <c r="A89" s="1"/>
      <c r="B89" s="123"/>
      <c r="C89" s="150"/>
      <c r="D89" s="150"/>
      <c r="E89" s="151"/>
      <c r="F89" s="151"/>
      <c r="G89" s="151"/>
      <c r="H89" s="151"/>
      <c r="I89" s="151"/>
      <c r="J89" s="151"/>
      <c r="K89" s="151"/>
      <c r="L89" s="60"/>
    </row>
    <row r="90" spans="1:15" s="11" customFormat="1" ht="21.75" customHeight="1" thickTop="1" thickBot="1" x14ac:dyDescent="0.25">
      <c r="A90" s="10"/>
      <c r="B90" s="115" t="s">
        <v>61</v>
      </c>
      <c r="C90" s="116"/>
      <c r="D90" s="116"/>
      <c r="E90" s="116"/>
      <c r="F90" s="116"/>
      <c r="G90" s="116"/>
      <c r="H90" s="116"/>
      <c r="I90" s="116"/>
      <c r="J90" s="116"/>
      <c r="K90" s="126"/>
      <c r="L90" s="31">
        <f>SUM(L87:L89)</f>
        <v>59.73</v>
      </c>
      <c r="M90" s="13"/>
      <c r="N90" s="13"/>
      <c r="O90" s="13"/>
    </row>
    <row r="91" spans="1:15" s="11" customFormat="1" ht="48.75" customHeight="1" thickTop="1" thickBot="1" x14ac:dyDescent="0.25">
      <c r="A91" s="10"/>
      <c r="B91" s="131" t="s">
        <v>132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3"/>
      <c r="M91" s="13"/>
      <c r="N91" s="13"/>
      <c r="O91" s="13"/>
    </row>
    <row r="92" spans="1:15" s="11" customFormat="1" ht="21.75" customHeight="1" thickTop="1" thickBot="1" x14ac:dyDescent="0.25">
      <c r="A92" s="10"/>
      <c r="B92" s="115" t="s">
        <v>82</v>
      </c>
      <c r="C92" s="116"/>
      <c r="D92" s="116"/>
      <c r="E92" s="116"/>
      <c r="F92" s="116"/>
      <c r="G92" s="116"/>
      <c r="H92" s="116"/>
      <c r="I92" s="116"/>
      <c r="J92" s="116"/>
      <c r="K92" s="126"/>
      <c r="L92" s="64" t="s">
        <v>28</v>
      </c>
      <c r="M92" s="13"/>
      <c r="N92" s="13"/>
      <c r="O92" s="13"/>
    </row>
    <row r="93" spans="1:15" s="11" customFormat="1" ht="21.75" customHeight="1" thickTop="1" thickBot="1" x14ac:dyDescent="0.25">
      <c r="A93" s="10"/>
      <c r="B93" s="6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>
        <v>0.05</v>
      </c>
      <c r="L93" s="22">
        <f>K93*L113</f>
        <v>146.61545107405001</v>
      </c>
      <c r="M93" s="13"/>
      <c r="N93" s="13"/>
      <c r="O93" s="13"/>
    </row>
    <row r="94" spans="1:15" s="11" customFormat="1" ht="21.75" customHeight="1" thickTop="1" thickBot="1" x14ac:dyDescent="0.25">
      <c r="A94" s="10"/>
      <c r="B94" s="6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>
        <v>0.1</v>
      </c>
      <c r="L94" s="22">
        <f>(L113+L93)*K94</f>
        <v>307.89244725550498</v>
      </c>
      <c r="M94" s="13"/>
      <c r="N94" s="13"/>
      <c r="O94" s="13"/>
    </row>
    <row r="95" spans="1:15" s="11" customFormat="1" ht="21.75" customHeight="1" thickTop="1" thickBot="1" x14ac:dyDescent="0.25">
      <c r="A95" s="10"/>
      <c r="B95" s="123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  <c r="M95" s="13"/>
      <c r="N95" s="13"/>
      <c r="O95" s="13"/>
    </row>
    <row r="96" spans="1:15" s="11" customFormat="1" ht="21.75" customHeight="1" thickTop="1" thickBot="1" x14ac:dyDescent="0.25">
      <c r="A96" s="10"/>
      <c r="B96" s="123"/>
      <c r="C96" s="17"/>
      <c r="D96" s="32" t="s">
        <v>17</v>
      </c>
      <c r="E96" s="32"/>
      <c r="F96" s="32"/>
      <c r="G96" s="17" t="s">
        <v>18</v>
      </c>
      <c r="H96" s="33"/>
      <c r="I96" s="33"/>
      <c r="J96" s="134">
        <f>SUM(K96:K98)</f>
        <v>0.14250000000000002</v>
      </c>
      <c r="K96" s="41">
        <v>1.6500000000000001E-2</v>
      </c>
      <c r="L96" s="47">
        <f>((L113+L93+L94)/(1-J96))*K96</f>
        <v>65.169071926383864</v>
      </c>
      <c r="M96" s="13"/>
      <c r="N96" s="13"/>
      <c r="O96" s="13"/>
    </row>
    <row r="97" spans="1:15" s="11" customFormat="1" ht="21.75" customHeight="1" thickTop="1" thickBot="1" x14ac:dyDescent="0.25">
      <c r="A97" s="10"/>
      <c r="B97" s="123"/>
      <c r="C97" s="17"/>
      <c r="D97" s="17"/>
      <c r="E97" s="17"/>
      <c r="F97" s="17"/>
      <c r="G97" s="17" t="s">
        <v>19</v>
      </c>
      <c r="H97" s="33"/>
      <c r="I97" s="33"/>
      <c r="J97" s="135"/>
      <c r="K97" s="41">
        <v>7.5999999999999998E-2</v>
      </c>
      <c r="L97" s="47">
        <f>((L113+L93+L94)/(1-J96))*K97</f>
        <v>300.17269493364688</v>
      </c>
      <c r="M97" s="13"/>
      <c r="N97" s="13"/>
      <c r="O97" s="13"/>
    </row>
    <row r="98" spans="1:15" s="11" customFormat="1" ht="21.75" customHeight="1" thickTop="1" thickBot="1" x14ac:dyDescent="0.25">
      <c r="A98" s="10"/>
      <c r="B98" s="123"/>
      <c r="C98" s="32"/>
      <c r="D98" s="32" t="s">
        <v>20</v>
      </c>
      <c r="E98" s="32"/>
      <c r="F98" s="17"/>
      <c r="G98" s="17" t="s">
        <v>21</v>
      </c>
      <c r="H98" s="33"/>
      <c r="I98" s="33"/>
      <c r="J98" s="136"/>
      <c r="K98" s="41">
        <v>0.05</v>
      </c>
      <c r="L98" s="47">
        <f>((L113+L93+L94)/(1-J96))*K98</f>
        <v>197.48203614055717</v>
      </c>
      <c r="M98" s="13"/>
      <c r="N98" s="13"/>
      <c r="O98" s="13"/>
    </row>
    <row r="99" spans="1:15" s="11" customFormat="1" ht="21.75" customHeight="1" thickTop="1" thickBot="1" x14ac:dyDescent="0.25">
      <c r="A99" s="10"/>
      <c r="B99" s="67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1017.3317013301429</v>
      </c>
      <c r="M99" s="13"/>
      <c r="N99" s="13"/>
      <c r="O99" s="13"/>
    </row>
    <row r="100" spans="1:15" s="11" customFormat="1" ht="37.15" customHeight="1" thickTop="1" thickBot="1" x14ac:dyDescent="0.25">
      <c r="A100" s="10"/>
      <c r="B100" s="137" t="s">
        <v>77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5" s="11" customFormat="1" ht="21.6" hidden="1" customHeight="1" x14ac:dyDescent="0.2">
      <c r="A101" s="10"/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</row>
    <row r="102" spans="1:15" s="11" customFormat="1" ht="21.6" hidden="1" customHeight="1" x14ac:dyDescent="0.2">
      <c r="A102" s="10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2"/>
    </row>
    <row r="103" spans="1:15" s="11" customFormat="1" ht="21.6" hidden="1" customHeight="1" x14ac:dyDescent="0.2">
      <c r="A103" s="10"/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2"/>
    </row>
    <row r="104" spans="1:15" s="11" customFormat="1" ht="21.6" hidden="1" customHeight="1" x14ac:dyDescent="0.2">
      <c r="A104" s="10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</row>
    <row r="105" spans="1:15" ht="21.6" hidden="1" customHeight="1" x14ac:dyDescent="0.2">
      <c r="A105" s="1"/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</row>
    <row r="106" spans="1:15" ht="21.75" customHeight="1" thickTop="1" thickBot="1" x14ac:dyDescent="0.25">
      <c r="A106" s="1"/>
      <c r="B106" s="115" t="s">
        <v>62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26"/>
    </row>
    <row r="107" spans="1:15" ht="21.75" customHeight="1" thickTop="1" thickBot="1" x14ac:dyDescent="0.25">
      <c r="A107" s="1"/>
      <c r="B107" s="127" t="s">
        <v>63</v>
      </c>
      <c r="C107" s="128"/>
      <c r="D107" s="128"/>
      <c r="E107" s="128"/>
      <c r="F107" s="128"/>
      <c r="G107" s="128"/>
      <c r="H107" s="128"/>
      <c r="I107" s="128"/>
      <c r="J107" s="128"/>
      <c r="K107" s="129"/>
      <c r="L107" s="64" t="s">
        <v>59</v>
      </c>
    </row>
    <row r="108" spans="1:15" ht="21.75" customHeight="1" thickTop="1" thickBot="1" x14ac:dyDescent="0.25">
      <c r="A108" s="1"/>
      <c r="B108" s="64" t="s">
        <v>29</v>
      </c>
      <c r="C108" s="117" t="s">
        <v>27</v>
      </c>
      <c r="D108" s="118"/>
      <c r="E108" s="118"/>
      <c r="F108" s="118"/>
      <c r="G108" s="118"/>
      <c r="H108" s="118"/>
      <c r="I108" s="118"/>
      <c r="J108" s="118"/>
      <c r="K108" s="119"/>
      <c r="L108" s="22">
        <f>L26</f>
        <v>1439.41</v>
      </c>
    </row>
    <row r="109" spans="1:15" ht="21.75" customHeight="1" thickTop="1" thickBot="1" x14ac:dyDescent="0.25">
      <c r="A109" s="1"/>
      <c r="B109" s="64" t="s">
        <v>31</v>
      </c>
      <c r="C109" s="130" t="s">
        <v>64</v>
      </c>
      <c r="D109" s="130"/>
      <c r="E109" s="130"/>
      <c r="F109" s="130"/>
      <c r="G109" s="130"/>
      <c r="H109" s="130"/>
      <c r="I109" s="130"/>
      <c r="J109" s="130"/>
      <c r="K109" s="130"/>
      <c r="L109" s="22">
        <f>L62</f>
        <v>1107.113436458</v>
      </c>
    </row>
    <row r="110" spans="1:15" ht="21.75" customHeight="1" thickTop="1" thickBot="1" x14ac:dyDescent="0.25">
      <c r="A110" s="1"/>
      <c r="B110" s="64" t="s">
        <v>32</v>
      </c>
      <c r="C110" s="117" t="s">
        <v>65</v>
      </c>
      <c r="D110" s="118"/>
      <c r="E110" s="118"/>
      <c r="F110" s="118"/>
      <c r="G110" s="118"/>
      <c r="H110" s="118"/>
      <c r="I110" s="118"/>
      <c r="J110" s="118"/>
      <c r="K110" s="119"/>
      <c r="L110" s="22">
        <f>L71</f>
        <v>120.41916936700002</v>
      </c>
    </row>
    <row r="111" spans="1:15" ht="21.75" customHeight="1" thickTop="1" thickBot="1" x14ac:dyDescent="0.25">
      <c r="A111" s="1"/>
      <c r="B111" s="64" t="s">
        <v>33</v>
      </c>
      <c r="C111" s="117" t="s">
        <v>66</v>
      </c>
      <c r="D111" s="118"/>
      <c r="E111" s="118"/>
      <c r="F111" s="118"/>
      <c r="G111" s="118"/>
      <c r="H111" s="118"/>
      <c r="I111" s="118"/>
      <c r="J111" s="118"/>
      <c r="K111" s="119"/>
      <c r="L111" s="22">
        <f>L83</f>
        <v>205.63641565600003</v>
      </c>
    </row>
    <row r="112" spans="1:15" ht="21.75" customHeight="1" thickTop="1" thickBot="1" x14ac:dyDescent="0.25">
      <c r="A112" s="1"/>
      <c r="B112" s="64" t="s">
        <v>34</v>
      </c>
      <c r="C112" s="117" t="s">
        <v>86</v>
      </c>
      <c r="D112" s="118"/>
      <c r="E112" s="118"/>
      <c r="F112" s="118"/>
      <c r="G112" s="118"/>
      <c r="H112" s="118"/>
      <c r="I112" s="118"/>
      <c r="J112" s="118"/>
      <c r="K112" s="119"/>
      <c r="L112" s="22">
        <f>L90</f>
        <v>59.73</v>
      </c>
    </row>
    <row r="113" spans="1:13" ht="21.75" customHeight="1" thickTop="1" thickBot="1" x14ac:dyDescent="0.25">
      <c r="A113" s="1"/>
      <c r="B113" s="115" t="s">
        <v>67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31">
        <f>SUM(L108:L112)</f>
        <v>2932.3090214809999</v>
      </c>
      <c r="M113" s="12"/>
    </row>
    <row r="114" spans="1:13" s="11" customFormat="1" ht="21.75" customHeight="1" thickTop="1" thickBot="1" x14ac:dyDescent="0.25">
      <c r="A114" s="10"/>
      <c r="B114" s="64" t="s">
        <v>35</v>
      </c>
      <c r="C114" s="117" t="s">
        <v>85</v>
      </c>
      <c r="D114" s="118"/>
      <c r="E114" s="118"/>
      <c r="F114" s="118"/>
      <c r="G114" s="118"/>
      <c r="H114" s="118"/>
      <c r="I114" s="118"/>
      <c r="J114" s="118"/>
      <c r="K114" s="119"/>
      <c r="L114" s="22">
        <f>L99</f>
        <v>1017.3317013301429</v>
      </c>
    </row>
    <row r="115" spans="1:13" ht="34.15" customHeight="1" thickTop="1" thickBot="1" x14ac:dyDescent="0.25">
      <c r="A115" s="1"/>
      <c r="B115" s="120" t="s">
        <v>69</v>
      </c>
      <c r="C115" s="121"/>
      <c r="D115" s="121"/>
      <c r="E115" s="121"/>
      <c r="F115" s="121"/>
      <c r="G115" s="121"/>
      <c r="H115" s="121"/>
      <c r="I115" s="121"/>
      <c r="J115" s="121"/>
      <c r="K115" s="122"/>
      <c r="L115" s="42">
        <f>ROUND(SUM(L113+L114),2)</f>
        <v>3949.64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23" t="s">
        <v>70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3" ht="45" customHeight="1" thickTop="1" thickBot="1" x14ac:dyDescent="0.25">
      <c r="A118" s="1"/>
      <c r="B118" s="124" t="s">
        <v>71</v>
      </c>
      <c r="C118" s="124"/>
      <c r="D118" s="124"/>
      <c r="E118" s="125" t="s">
        <v>112</v>
      </c>
      <c r="F118" s="125"/>
      <c r="G118" s="125" t="s">
        <v>72</v>
      </c>
      <c r="H118" s="125"/>
      <c r="I118" s="125" t="s">
        <v>73</v>
      </c>
      <c r="J118" s="125"/>
      <c r="K118" s="76" t="s">
        <v>113</v>
      </c>
      <c r="L118" s="34" t="s">
        <v>74</v>
      </c>
    </row>
    <row r="119" spans="1:13" ht="21.75" customHeight="1" thickTop="1" thickBot="1" x14ac:dyDescent="0.25">
      <c r="A119" s="1"/>
      <c r="B119" s="110" t="s">
        <v>117</v>
      </c>
      <c r="C119" s="110"/>
      <c r="D119" s="110"/>
      <c r="E119" s="111">
        <f>L115</f>
        <v>3949.64</v>
      </c>
      <c r="F119" s="111"/>
      <c r="G119" s="112">
        <v>1</v>
      </c>
      <c r="H119" s="112"/>
      <c r="I119" s="113">
        <f>G119*E119</f>
        <v>3949.64</v>
      </c>
      <c r="J119" s="113"/>
      <c r="K119" s="105">
        <v>10</v>
      </c>
      <c r="L119" s="35">
        <f>ROUND(K119*I119,2)</f>
        <v>39496.400000000001</v>
      </c>
    </row>
    <row r="120" spans="1:13" ht="36.75" customHeight="1" thickTop="1" thickBot="1" x14ac:dyDescent="0.25">
      <c r="A120" s="1"/>
      <c r="B120" s="114" t="s">
        <v>75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43">
        <f>L119</f>
        <v>39496.400000000001</v>
      </c>
    </row>
    <row r="121" spans="1:13" ht="36.75" customHeight="1" thickTop="1" thickBot="1" x14ac:dyDescent="0.25">
      <c r="A121" s="1"/>
      <c r="B121" s="115" t="s">
        <v>78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43">
        <f>L120*12</f>
        <v>473956.80000000005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70:J70"/>
    <mergeCell ref="B71:J71"/>
    <mergeCell ref="B72:L74"/>
    <mergeCell ref="B75:L75"/>
    <mergeCell ref="C76:J76"/>
    <mergeCell ref="C67:J67"/>
    <mergeCell ref="C68:J68"/>
    <mergeCell ref="C69:J69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W1048537"/>
  <sheetViews>
    <sheetView topLeftCell="A111" workbookViewId="0">
      <selection activeCell="L116" sqref="L116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2" customWidth="1"/>
    <col min="1026" max="16384" width="9.140625" style="52"/>
  </cols>
  <sheetData>
    <row r="1" spans="1:12" ht="21.75" customHeight="1" thickTop="1" thickBot="1" x14ac:dyDescent="0.25">
      <c r="A1" s="1"/>
      <c r="B1" s="115" t="s">
        <v>22</v>
      </c>
      <c r="C1" s="115"/>
      <c r="D1" s="115"/>
      <c r="E1" s="115"/>
      <c r="F1" s="115"/>
      <c r="G1" s="115"/>
      <c r="H1" s="115"/>
      <c r="I1" s="115"/>
      <c r="J1" s="123"/>
      <c r="K1" s="2"/>
      <c r="L1" s="3"/>
    </row>
    <row r="2" spans="1:12" ht="21.75" customHeight="1" thickTop="1" thickBot="1" x14ac:dyDescent="0.25">
      <c r="A2" s="1"/>
      <c r="B2" s="200" t="s">
        <v>0</v>
      </c>
      <c r="C2" s="200"/>
      <c r="D2" s="200"/>
      <c r="E2" s="201"/>
      <c r="F2" s="201"/>
      <c r="G2" s="201"/>
      <c r="H2" s="201"/>
      <c r="I2" s="201"/>
      <c r="J2" s="202"/>
      <c r="K2" s="4"/>
      <c r="L2" s="5"/>
    </row>
    <row r="3" spans="1:12" ht="21.75" customHeight="1" thickTop="1" thickBot="1" x14ac:dyDescent="0.25">
      <c r="A3" s="1"/>
      <c r="B3" s="200" t="s">
        <v>1</v>
      </c>
      <c r="C3" s="200"/>
      <c r="D3" s="200"/>
      <c r="E3" s="201"/>
      <c r="F3" s="201"/>
      <c r="G3" s="201"/>
      <c r="H3" s="201"/>
      <c r="I3" s="201"/>
      <c r="J3" s="202"/>
      <c r="K3" s="4"/>
      <c r="L3" s="5"/>
    </row>
    <row r="4" spans="1:12" ht="21.75" customHeight="1" thickTop="1" thickBot="1" x14ac:dyDescent="0.25">
      <c r="A4" s="1"/>
      <c r="B4" s="200" t="s">
        <v>2</v>
      </c>
      <c r="C4" s="200"/>
      <c r="D4" s="200"/>
      <c r="E4" s="203"/>
      <c r="F4" s="204"/>
      <c r="G4" s="205"/>
      <c r="H4" s="15" t="s">
        <v>3</v>
      </c>
      <c r="I4" s="206"/>
      <c r="J4" s="207"/>
      <c r="K4" s="4"/>
      <c r="L4" s="5"/>
    </row>
    <row r="5" spans="1:12" ht="21.75" customHeight="1" thickTop="1" thickBot="1" x14ac:dyDescent="0.25">
      <c r="A5" s="1"/>
      <c r="B5" s="192" t="s">
        <v>23</v>
      </c>
      <c r="C5" s="192"/>
      <c r="D5" s="192"/>
      <c r="E5" s="193" t="s">
        <v>123</v>
      </c>
      <c r="F5" s="193"/>
      <c r="G5" s="193"/>
      <c r="H5" s="193"/>
      <c r="I5" s="193"/>
      <c r="J5" s="193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94" t="s">
        <v>4</v>
      </c>
      <c r="D7" s="194"/>
      <c r="E7" s="194"/>
      <c r="F7" s="194"/>
      <c r="G7" s="195" t="s">
        <v>87</v>
      </c>
      <c r="H7" s="195"/>
      <c r="I7" s="195"/>
      <c r="J7" s="195"/>
      <c r="K7" s="195"/>
      <c r="L7" s="195"/>
    </row>
    <row r="8" spans="1:12" ht="21.75" customHeight="1" thickTop="1" thickBot="1" x14ac:dyDescent="0.25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06">
        <v>1</v>
      </c>
    </row>
    <row r="12" spans="1:12" ht="21.75" customHeight="1" thickTop="1" thickBot="1" x14ac:dyDescent="0.25">
      <c r="A12" s="1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</row>
    <row r="13" spans="1:12" ht="21.75" customHeight="1" thickTop="1" thickBot="1" x14ac:dyDescent="0.25">
      <c r="A13" s="1"/>
      <c r="B13" s="199"/>
      <c r="C13" s="197"/>
      <c r="D13" s="197"/>
      <c r="E13" s="197"/>
      <c r="F13" s="197"/>
      <c r="G13" s="197"/>
      <c r="H13" s="197"/>
      <c r="I13" s="197"/>
      <c r="J13" s="197"/>
      <c r="K13" s="197"/>
      <c r="L13" s="198"/>
    </row>
    <row r="14" spans="1:12" ht="21.75" customHeight="1" thickTop="1" thickBot="1" x14ac:dyDescent="0.25">
      <c r="A14" s="1"/>
      <c r="B14" s="199"/>
      <c r="C14" s="197"/>
      <c r="D14" s="197"/>
      <c r="E14" s="197"/>
      <c r="F14" s="197"/>
      <c r="G14" s="197"/>
      <c r="H14" s="197"/>
      <c r="I14" s="197"/>
      <c r="J14" s="197"/>
      <c r="K14" s="197"/>
      <c r="L14" s="198"/>
    </row>
    <row r="15" spans="1:12" ht="21.75" customHeight="1" thickTop="1" thickBot="1" x14ac:dyDescent="0.25">
      <c r="A15" s="1"/>
      <c r="B15" s="123" t="s">
        <v>25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7">
        <v>4512.3900000000003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44197</v>
      </c>
    </row>
    <row r="19" spans="1:14" ht="21.75" customHeight="1" thickTop="1" thickBot="1" x14ac:dyDescent="0.25">
      <c r="A19" s="1"/>
      <c r="B19" s="54">
        <v>4</v>
      </c>
      <c r="C19" s="208" t="s">
        <v>26</v>
      </c>
      <c r="D19" s="209"/>
      <c r="E19" s="209"/>
      <c r="F19" s="209"/>
      <c r="G19" s="209"/>
      <c r="H19" s="209"/>
      <c r="I19" s="209"/>
      <c r="J19" s="209"/>
      <c r="K19" s="209"/>
      <c r="L19" s="63"/>
    </row>
    <row r="20" spans="1:14" ht="21.75" customHeight="1" thickTop="1" x14ac:dyDescent="0.2">
      <c r="A20" s="1"/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2"/>
    </row>
    <row r="21" spans="1:14" ht="19.149999999999999" customHeight="1" thickBot="1" x14ac:dyDescent="0.25">
      <c r="A21" s="1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5"/>
    </row>
    <row r="22" spans="1:14" ht="21.6" hidden="1" customHeight="1" x14ac:dyDescent="0.2">
      <c r="A22" s="1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8"/>
    </row>
    <row r="23" spans="1:14" ht="21.75" customHeight="1" thickTop="1" thickBot="1" x14ac:dyDescent="0.25">
      <c r="A23" s="1"/>
      <c r="B23" s="123" t="s">
        <v>80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55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4512.3900000000003</v>
      </c>
    </row>
    <row r="25" spans="1:14" ht="21.6" hidden="1" customHeight="1" x14ac:dyDescent="0.2">
      <c r="A25" s="1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1"/>
    </row>
    <row r="26" spans="1:14" ht="21.75" customHeight="1" thickTop="1" thickBot="1" x14ac:dyDescent="0.25">
      <c r="A26" s="1"/>
      <c r="B26" s="115" t="s">
        <v>79</v>
      </c>
      <c r="C26" s="116"/>
      <c r="D26" s="116"/>
      <c r="E26" s="116"/>
      <c r="F26" s="116"/>
      <c r="G26" s="116"/>
      <c r="H26" s="116"/>
      <c r="I26" s="116"/>
      <c r="J26" s="116"/>
      <c r="K26" s="126"/>
      <c r="L26" s="23">
        <f>SUM(L24:L24)</f>
        <v>4512.3900000000003</v>
      </c>
      <c r="N26" s="46"/>
    </row>
    <row r="27" spans="1:14" ht="21.75" customHeight="1" thickTop="1" x14ac:dyDescent="0.2">
      <c r="A27" s="1"/>
      <c r="B27" s="180" t="s">
        <v>109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2"/>
    </row>
    <row r="28" spans="1:14" ht="32.450000000000003" customHeight="1" thickBot="1" x14ac:dyDescent="0.25">
      <c r="A28" s="1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4" ht="21.75" customHeight="1" thickTop="1" thickBot="1" x14ac:dyDescent="0.25">
      <c r="A29" s="1"/>
      <c r="B29" s="115" t="s">
        <v>38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3"/>
    </row>
    <row r="30" spans="1:14" ht="21.75" customHeight="1" thickTop="1" thickBot="1" x14ac:dyDescent="0.25">
      <c r="A30" s="1"/>
      <c r="B30" s="115" t="s">
        <v>94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3"/>
    </row>
    <row r="31" spans="1:14" ht="21.75" customHeight="1" thickTop="1" thickBot="1" x14ac:dyDescent="0.25">
      <c r="A31" s="1"/>
      <c r="B31" s="24" t="s">
        <v>29</v>
      </c>
      <c r="C31" s="172" t="s">
        <v>81</v>
      </c>
      <c r="D31" s="172"/>
      <c r="E31" s="172"/>
      <c r="F31" s="172"/>
      <c r="G31" s="172"/>
      <c r="H31" s="172"/>
      <c r="I31" s="172"/>
      <c r="J31" s="172"/>
      <c r="K31" s="85">
        <v>8.3299999999999999E-2</v>
      </c>
      <c r="L31" s="29">
        <f>L26*K31</f>
        <v>375.88208700000001</v>
      </c>
    </row>
    <row r="32" spans="1:14" ht="21.75" customHeight="1" thickTop="1" thickBot="1" x14ac:dyDescent="0.25">
      <c r="A32" s="1"/>
      <c r="B32" s="24" t="s">
        <v>31</v>
      </c>
      <c r="C32" s="172" t="s">
        <v>89</v>
      </c>
      <c r="D32" s="172"/>
      <c r="E32" s="172"/>
      <c r="F32" s="172"/>
      <c r="G32" s="172"/>
      <c r="H32" s="172"/>
      <c r="I32" s="172"/>
      <c r="J32" s="172"/>
      <c r="K32" s="85">
        <v>2.7799999999999998E-2</v>
      </c>
      <c r="L32" s="29">
        <f>L26*K32</f>
        <v>125.444442</v>
      </c>
    </row>
    <row r="33" spans="1:12" ht="21.75" customHeight="1" thickTop="1" thickBot="1" x14ac:dyDescent="0.25">
      <c r="A33" s="1"/>
      <c r="B33" s="57"/>
      <c r="C33" s="173" t="s">
        <v>50</v>
      </c>
      <c r="D33" s="173"/>
      <c r="E33" s="173"/>
      <c r="F33" s="173"/>
      <c r="G33" s="173"/>
      <c r="H33" s="173"/>
      <c r="I33" s="173"/>
      <c r="J33" s="173"/>
      <c r="K33" s="84">
        <f>K31+K32</f>
        <v>0.1111</v>
      </c>
      <c r="L33" s="23">
        <f>L26*K33</f>
        <v>501.32652900000005</v>
      </c>
    </row>
    <row r="34" spans="1:12" ht="21.75" customHeight="1" thickTop="1" x14ac:dyDescent="0.2">
      <c r="A34" s="1"/>
      <c r="B34" s="174" t="s">
        <v>110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ht="55.15" customHeight="1" thickBot="1" x14ac:dyDescent="0.25">
      <c r="A35" s="1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1:12" ht="21.75" customHeight="1" thickTop="1" thickBot="1" x14ac:dyDescent="0.25">
      <c r="A36" s="1"/>
      <c r="B36" s="115" t="s">
        <v>39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23"/>
    </row>
    <row r="37" spans="1:12" ht="27" customHeight="1" thickTop="1" thickBot="1" x14ac:dyDescent="0.25">
      <c r="A37" s="1"/>
      <c r="B37" s="115" t="s">
        <v>50</v>
      </c>
      <c r="C37" s="115"/>
      <c r="D37" s="115"/>
      <c r="E37" s="115"/>
      <c r="F37" s="115"/>
      <c r="G37" s="115"/>
      <c r="H37" s="115"/>
      <c r="I37" s="115"/>
      <c r="J37" s="115"/>
      <c r="K37" s="45">
        <f>SUM(K38:K45)</f>
        <v>0.3580000000000001</v>
      </c>
      <c r="L37" s="23">
        <f>SUM(L38:L45)</f>
        <v>1794.9105173820003</v>
      </c>
    </row>
    <row r="38" spans="1:12" ht="21.75" customHeight="1" thickTop="1" thickBot="1" x14ac:dyDescent="0.25">
      <c r="A38" s="1"/>
      <c r="B38" s="19" t="s">
        <v>29</v>
      </c>
      <c r="C38" s="160" t="s">
        <v>40</v>
      </c>
      <c r="D38" s="160"/>
      <c r="E38" s="160"/>
      <c r="F38" s="160"/>
      <c r="G38" s="160"/>
      <c r="H38" s="160"/>
      <c r="I38" s="160"/>
      <c r="J38" s="160"/>
      <c r="K38" s="25">
        <v>0.2</v>
      </c>
      <c r="L38" s="22">
        <f>K38*(L26+L33)</f>
        <v>1002.7433058000001</v>
      </c>
    </row>
    <row r="39" spans="1:12" ht="21.75" customHeight="1" thickTop="1" thickBot="1" x14ac:dyDescent="0.25">
      <c r="A39" s="1"/>
      <c r="B39" s="19" t="s">
        <v>31</v>
      </c>
      <c r="C39" s="160" t="s">
        <v>41</v>
      </c>
      <c r="D39" s="160"/>
      <c r="E39" s="160"/>
      <c r="F39" s="160"/>
      <c r="G39" s="160"/>
      <c r="H39" s="160"/>
      <c r="I39" s="160"/>
      <c r="J39" s="160"/>
      <c r="K39" s="25">
        <v>1.4999999999999999E-2</v>
      </c>
      <c r="L39" s="22">
        <f>K39*(L26+L33)</f>
        <v>75.205747935000005</v>
      </c>
    </row>
    <row r="40" spans="1:12" ht="21.75" customHeight="1" thickTop="1" thickBot="1" x14ac:dyDescent="0.25">
      <c r="A40" s="1"/>
      <c r="B40" s="19" t="s">
        <v>32</v>
      </c>
      <c r="C40" s="160" t="s">
        <v>42</v>
      </c>
      <c r="D40" s="160"/>
      <c r="E40" s="160"/>
      <c r="F40" s="160"/>
      <c r="G40" s="160"/>
      <c r="H40" s="160"/>
      <c r="I40" s="160"/>
      <c r="J40" s="160"/>
      <c r="K40" s="25">
        <v>0.01</v>
      </c>
      <c r="L40" s="22">
        <f>K40*(L26+L33)</f>
        <v>50.137165290000006</v>
      </c>
    </row>
    <row r="41" spans="1:12" ht="21.75" customHeight="1" thickTop="1" thickBot="1" x14ac:dyDescent="0.25">
      <c r="A41" s="1"/>
      <c r="B41" s="19" t="s">
        <v>33</v>
      </c>
      <c r="C41" s="160" t="s">
        <v>43</v>
      </c>
      <c r="D41" s="160"/>
      <c r="E41" s="160"/>
      <c r="F41" s="160"/>
      <c r="G41" s="160"/>
      <c r="H41" s="160"/>
      <c r="I41" s="160"/>
      <c r="J41" s="160"/>
      <c r="K41" s="25">
        <v>2E-3</v>
      </c>
      <c r="L41" s="22">
        <f>K41*(L26+L33)</f>
        <v>10.027433058000002</v>
      </c>
    </row>
    <row r="42" spans="1:12" ht="21.75" customHeight="1" thickTop="1" thickBot="1" x14ac:dyDescent="0.25">
      <c r="A42" s="1"/>
      <c r="B42" s="19" t="s">
        <v>34</v>
      </c>
      <c r="C42" s="160" t="s">
        <v>44</v>
      </c>
      <c r="D42" s="160"/>
      <c r="E42" s="160"/>
      <c r="F42" s="160"/>
      <c r="G42" s="160"/>
      <c r="H42" s="160"/>
      <c r="I42" s="160"/>
      <c r="J42" s="160"/>
      <c r="K42" s="25">
        <v>2.5000000000000001E-2</v>
      </c>
      <c r="L42" s="22">
        <f>K42*(L26+L33)</f>
        <v>125.34291322500002</v>
      </c>
    </row>
    <row r="43" spans="1:12" ht="21.75" customHeight="1" thickTop="1" thickBot="1" x14ac:dyDescent="0.25">
      <c r="A43" s="1"/>
      <c r="B43" s="19" t="s">
        <v>35</v>
      </c>
      <c r="C43" s="160" t="s">
        <v>45</v>
      </c>
      <c r="D43" s="160"/>
      <c r="E43" s="160"/>
      <c r="F43" s="160"/>
      <c r="G43" s="160"/>
      <c r="H43" s="160"/>
      <c r="I43" s="160"/>
      <c r="J43" s="160"/>
      <c r="K43" s="25">
        <v>0.08</v>
      </c>
      <c r="L43" s="22">
        <f>K43*(L26+L33)</f>
        <v>401.09732232000005</v>
      </c>
    </row>
    <row r="44" spans="1:12" ht="21.75" customHeight="1" thickTop="1" thickBot="1" x14ac:dyDescent="0.25">
      <c r="A44" s="1"/>
      <c r="B44" s="19" t="s">
        <v>36</v>
      </c>
      <c r="C44" s="161" t="s">
        <v>11</v>
      </c>
      <c r="D44" s="161"/>
      <c r="E44" s="161"/>
      <c r="F44" s="161"/>
      <c r="G44" s="26">
        <v>0.02</v>
      </c>
      <c r="H44" s="27" t="s">
        <v>12</v>
      </c>
      <c r="I44" s="162">
        <v>1</v>
      </c>
      <c r="J44" s="162"/>
      <c r="K44" s="28">
        <f>G44*I44</f>
        <v>0.02</v>
      </c>
      <c r="L44" s="22">
        <f>K44*(L26+L33)</f>
        <v>100.27433058000001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30.082299174000003</v>
      </c>
    </row>
    <row r="46" spans="1:12" ht="21.75" customHeight="1" thickTop="1" x14ac:dyDescent="0.2">
      <c r="A46" s="1"/>
      <c r="B46" s="163" t="s">
        <v>107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12" ht="21.75" customHeight="1" x14ac:dyDescent="0.2">
      <c r="A47" s="1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2" ht="12.6" customHeight="1" thickBot="1" x14ac:dyDescent="0.25">
      <c r="A48" s="1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1:15" ht="21.75" customHeight="1" thickTop="1" thickBot="1" x14ac:dyDescent="0.25">
      <c r="A49" s="1"/>
      <c r="B49" s="115" t="s">
        <v>48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23"/>
    </row>
    <row r="50" spans="1:15" ht="21.75" customHeight="1" thickTop="1" thickBot="1" x14ac:dyDescent="0.25">
      <c r="A50" s="1"/>
      <c r="B50" s="55" t="s">
        <v>29</v>
      </c>
      <c r="C50" s="152" t="s">
        <v>115</v>
      </c>
      <c r="D50" s="152"/>
      <c r="E50" s="152"/>
      <c r="F50" s="152"/>
      <c r="G50" s="152"/>
      <c r="H50" s="152"/>
      <c r="I50" s="152"/>
      <c r="J50" s="152"/>
      <c r="K50" s="152"/>
      <c r="L50" s="29">
        <f>(18*22)-(L16*6%)</f>
        <v>125.25659999999999</v>
      </c>
    </row>
    <row r="51" spans="1:15" ht="21.75" customHeight="1" thickTop="1" thickBot="1" x14ac:dyDescent="0.25">
      <c r="A51" s="1"/>
      <c r="B51" s="55" t="s">
        <v>31</v>
      </c>
      <c r="C51" s="152" t="s">
        <v>116</v>
      </c>
      <c r="D51" s="152"/>
      <c r="E51" s="152"/>
      <c r="F51" s="152"/>
      <c r="G51" s="152"/>
      <c r="H51" s="152"/>
      <c r="I51" s="152"/>
      <c r="J51" s="152"/>
      <c r="K51" s="152"/>
      <c r="L51" s="29">
        <f>(22.28-20%*22.28)*22</f>
        <v>392.12800000000004</v>
      </c>
    </row>
    <row r="52" spans="1:15" ht="21.75" customHeight="1" thickTop="1" thickBot="1" x14ac:dyDescent="0.25">
      <c r="A52" s="1"/>
      <c r="B52" s="55" t="s">
        <v>32</v>
      </c>
      <c r="C52" s="152" t="s">
        <v>90</v>
      </c>
      <c r="D52" s="152"/>
      <c r="E52" s="152"/>
      <c r="F52" s="152"/>
      <c r="G52" s="152"/>
      <c r="H52" s="152"/>
      <c r="I52" s="152"/>
      <c r="J52" s="152"/>
      <c r="K52" s="152"/>
      <c r="L52" s="29">
        <v>60</v>
      </c>
    </row>
    <row r="53" spans="1:15" ht="21.75" customHeight="1" thickTop="1" thickBot="1" x14ac:dyDescent="0.25">
      <c r="A53" s="1"/>
      <c r="B53" s="55" t="s">
        <v>33</v>
      </c>
      <c r="C53" s="149" t="s">
        <v>49</v>
      </c>
      <c r="D53" s="149"/>
      <c r="E53" s="149"/>
      <c r="F53" s="149"/>
      <c r="G53" s="149"/>
      <c r="H53" s="149"/>
      <c r="I53" s="149"/>
      <c r="J53" s="149"/>
      <c r="K53" s="149"/>
      <c r="L53" s="48">
        <v>5</v>
      </c>
      <c r="O53" s="53"/>
    </row>
    <row r="54" spans="1:15" ht="21.75" customHeight="1" thickTop="1" thickBot="1" x14ac:dyDescent="0.25">
      <c r="A54" s="1"/>
      <c r="B54" s="55" t="s">
        <v>34</v>
      </c>
      <c r="C54" s="152" t="s">
        <v>37</v>
      </c>
      <c r="D54" s="152"/>
      <c r="E54" s="152"/>
      <c r="F54" s="152"/>
      <c r="G54" s="152"/>
      <c r="H54" s="152"/>
      <c r="I54" s="152"/>
      <c r="J54" s="152"/>
      <c r="K54" s="152"/>
      <c r="L54" s="48">
        <v>0</v>
      </c>
      <c r="O54" s="53"/>
    </row>
    <row r="55" spans="1:15" ht="21.75" customHeight="1" thickTop="1" thickBot="1" x14ac:dyDescent="0.25">
      <c r="A55" s="1"/>
      <c r="B55" s="55"/>
      <c r="C55" s="123" t="s">
        <v>50</v>
      </c>
      <c r="D55" s="123"/>
      <c r="E55" s="123"/>
      <c r="F55" s="123"/>
      <c r="G55" s="123"/>
      <c r="H55" s="123"/>
      <c r="I55" s="123"/>
      <c r="J55" s="123"/>
      <c r="K55" s="123"/>
      <c r="L55" s="23">
        <f>SUM(L50:L54)</f>
        <v>582.38460000000009</v>
      </c>
      <c r="O55" s="53"/>
    </row>
    <row r="56" spans="1:15" ht="21.75" customHeight="1" thickTop="1" x14ac:dyDescent="0.2">
      <c r="A56" s="1"/>
      <c r="B56" s="131" t="s">
        <v>108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3"/>
    </row>
    <row r="57" spans="1:15" ht="37.15" customHeight="1" thickBot="1" x14ac:dyDescent="0.25">
      <c r="A57" s="1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5" ht="21.75" customHeight="1" thickTop="1" thickBot="1" x14ac:dyDescent="0.25">
      <c r="A58" s="1"/>
      <c r="B58" s="123" t="s">
        <v>51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5" ht="21.75" customHeight="1" thickTop="1" thickBot="1" x14ac:dyDescent="0.25">
      <c r="A59" s="1"/>
      <c r="B59" s="37" t="s">
        <v>52</v>
      </c>
      <c r="C59" s="152" t="s">
        <v>91</v>
      </c>
      <c r="D59" s="152"/>
      <c r="E59" s="152"/>
      <c r="F59" s="152"/>
      <c r="G59" s="152"/>
      <c r="H59" s="152"/>
      <c r="I59" s="152"/>
      <c r="J59" s="152"/>
      <c r="K59" s="38">
        <f>K33</f>
        <v>0.1111</v>
      </c>
      <c r="L59" s="29">
        <f>L33</f>
        <v>501.32652900000005</v>
      </c>
    </row>
    <row r="60" spans="1:15" ht="21.75" customHeight="1" thickTop="1" thickBot="1" x14ac:dyDescent="0.25">
      <c r="A60" s="1"/>
      <c r="B60" s="37" t="s">
        <v>53</v>
      </c>
      <c r="C60" s="152" t="s">
        <v>54</v>
      </c>
      <c r="D60" s="152"/>
      <c r="E60" s="152"/>
      <c r="F60" s="152"/>
      <c r="G60" s="152"/>
      <c r="H60" s="152"/>
      <c r="I60" s="152"/>
      <c r="J60" s="152"/>
      <c r="K60" s="38">
        <f>K37</f>
        <v>0.3580000000000001</v>
      </c>
      <c r="L60" s="29">
        <f>L37</f>
        <v>1794.9105173820003</v>
      </c>
    </row>
    <row r="61" spans="1:15" ht="21.75" customHeight="1" thickTop="1" thickBot="1" x14ac:dyDescent="0.25">
      <c r="A61" s="1"/>
      <c r="B61" s="37" t="s">
        <v>55</v>
      </c>
      <c r="C61" s="152" t="s">
        <v>56</v>
      </c>
      <c r="D61" s="152"/>
      <c r="E61" s="152"/>
      <c r="F61" s="152"/>
      <c r="G61" s="152"/>
      <c r="H61" s="152"/>
      <c r="I61" s="152"/>
      <c r="J61" s="152"/>
      <c r="K61" s="152"/>
      <c r="L61" s="29">
        <f>L55</f>
        <v>582.38460000000009</v>
      </c>
    </row>
    <row r="62" spans="1:15" ht="21.75" customHeight="1" thickTop="1" thickBot="1" x14ac:dyDescent="0.25">
      <c r="A62" s="1"/>
      <c r="B62" s="55"/>
      <c r="C62" s="123" t="s">
        <v>50</v>
      </c>
      <c r="D62" s="123"/>
      <c r="E62" s="123"/>
      <c r="F62" s="123"/>
      <c r="G62" s="123"/>
      <c r="H62" s="123"/>
      <c r="I62" s="123"/>
      <c r="J62" s="123"/>
      <c r="K62" s="123"/>
      <c r="L62" s="23">
        <f>L59+L60+L61</f>
        <v>2878.6216463820001</v>
      </c>
    </row>
    <row r="63" spans="1:15" s="11" customFormat="1" ht="21.75" customHeight="1" thickTop="1" thickBot="1" x14ac:dyDescent="0.25">
      <c r="A63" s="10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5" s="11" customFormat="1" ht="21.75" customHeight="1" thickTop="1" thickBot="1" x14ac:dyDescent="0.25">
      <c r="A64" s="10"/>
      <c r="B64" s="115" t="s">
        <v>57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26"/>
      <c r="M64" s="77"/>
    </row>
    <row r="65" spans="1:16" s="11" customFormat="1" ht="21.75" customHeight="1" thickTop="1" thickBot="1" x14ac:dyDescent="0.25">
      <c r="A65" s="10"/>
      <c r="B65" s="55" t="s">
        <v>29</v>
      </c>
      <c r="C65" s="152" t="s">
        <v>133</v>
      </c>
      <c r="D65" s="152"/>
      <c r="E65" s="152"/>
      <c r="F65" s="152"/>
      <c r="G65" s="152"/>
      <c r="H65" s="152"/>
      <c r="I65" s="152"/>
      <c r="J65" s="152"/>
      <c r="K65" s="79">
        <v>4.1999999999999997E-3</v>
      </c>
      <c r="L65" s="73">
        <f>K65*L26</f>
        <v>18.952038000000002</v>
      </c>
      <c r="M65" s="77"/>
    </row>
    <row r="66" spans="1:16" s="11" customFormat="1" ht="21.75" customHeight="1" thickTop="1" thickBot="1" x14ac:dyDescent="0.25">
      <c r="A66" s="10"/>
      <c r="B66" s="55" t="s">
        <v>31</v>
      </c>
      <c r="C66" s="152" t="s">
        <v>128</v>
      </c>
      <c r="D66" s="152"/>
      <c r="E66" s="152"/>
      <c r="F66" s="152"/>
      <c r="G66" s="152"/>
      <c r="H66" s="152"/>
      <c r="I66" s="152"/>
      <c r="J66" s="152"/>
      <c r="K66" s="80">
        <f>K65*K43</f>
        <v>3.3599999999999998E-4</v>
      </c>
      <c r="L66" s="73">
        <f>K66*L26</f>
        <v>1.5161630400000001</v>
      </c>
      <c r="M66" s="77"/>
    </row>
    <row r="67" spans="1:16" s="11" customFormat="1" ht="28.15" customHeight="1" thickTop="1" thickBot="1" x14ac:dyDescent="0.25">
      <c r="A67" s="10"/>
      <c r="B67" s="55" t="s">
        <v>32</v>
      </c>
      <c r="C67" s="157" t="s">
        <v>135</v>
      </c>
      <c r="D67" s="157"/>
      <c r="E67" s="157"/>
      <c r="F67" s="157"/>
      <c r="G67" s="157"/>
      <c r="H67" s="157"/>
      <c r="I67" s="157"/>
      <c r="J67" s="157"/>
      <c r="K67" s="79">
        <v>2.5000000000000001E-2</v>
      </c>
      <c r="L67" s="73">
        <f>L26*K67</f>
        <v>112.80975000000001</v>
      </c>
      <c r="M67" s="77"/>
      <c r="P67" s="51"/>
    </row>
    <row r="68" spans="1:16" s="11" customFormat="1" ht="21.75" customHeight="1" thickTop="1" thickBot="1" x14ac:dyDescent="0.25">
      <c r="A68" s="10"/>
      <c r="B68" s="55" t="s">
        <v>33</v>
      </c>
      <c r="C68" s="152" t="s">
        <v>130</v>
      </c>
      <c r="D68" s="152"/>
      <c r="E68" s="152"/>
      <c r="F68" s="152"/>
      <c r="G68" s="152"/>
      <c r="H68" s="152"/>
      <c r="I68" s="152"/>
      <c r="J68" s="152"/>
      <c r="K68" s="79">
        <v>1.9400000000000001E-2</v>
      </c>
      <c r="L68" s="73">
        <f>L26*K68</f>
        <v>87.540366000000006</v>
      </c>
      <c r="M68" s="77"/>
    </row>
    <row r="69" spans="1:16" s="11" customFormat="1" ht="30" customHeight="1" thickTop="1" thickBot="1" x14ac:dyDescent="0.25">
      <c r="A69" s="10"/>
      <c r="B69" s="55" t="s">
        <v>34</v>
      </c>
      <c r="C69" s="152" t="s">
        <v>58</v>
      </c>
      <c r="D69" s="152"/>
      <c r="E69" s="152"/>
      <c r="F69" s="152"/>
      <c r="G69" s="152"/>
      <c r="H69" s="152"/>
      <c r="I69" s="152"/>
      <c r="J69" s="152"/>
      <c r="K69" s="79">
        <f>K68*K37</f>
        <v>6.9452000000000021E-3</v>
      </c>
      <c r="L69" s="73">
        <f>K69*L26</f>
        <v>31.339451028000013</v>
      </c>
      <c r="M69" s="77"/>
    </row>
    <row r="70" spans="1:16" s="11" customFormat="1" ht="30" customHeight="1" thickTop="1" thickBot="1" x14ac:dyDescent="0.25">
      <c r="A70" s="10"/>
      <c r="B70" s="55" t="s">
        <v>35</v>
      </c>
      <c r="C70" s="153" t="s">
        <v>131</v>
      </c>
      <c r="D70" s="153"/>
      <c r="E70" s="153"/>
      <c r="F70" s="153"/>
      <c r="G70" s="153"/>
      <c r="H70" s="153"/>
      <c r="I70" s="153"/>
      <c r="J70" s="153"/>
      <c r="K70" s="79">
        <v>2.5000000000000001E-2</v>
      </c>
      <c r="L70" s="73">
        <f>K70*(L26+L33)</f>
        <v>125.34291322500002</v>
      </c>
      <c r="M70" s="77"/>
      <c r="N70" s="78"/>
      <c r="P70" s="14"/>
    </row>
    <row r="71" spans="1:16" s="11" customFormat="1" ht="21.75" customHeight="1" thickTop="1" thickBot="1" x14ac:dyDescent="0.25">
      <c r="A71" s="10"/>
      <c r="B71" s="115" t="s">
        <v>50</v>
      </c>
      <c r="C71" s="115"/>
      <c r="D71" s="115"/>
      <c r="E71" s="115"/>
      <c r="F71" s="115"/>
      <c r="G71" s="115"/>
      <c r="H71" s="115"/>
      <c r="I71" s="115"/>
      <c r="J71" s="115"/>
      <c r="K71" s="30"/>
      <c r="L71" s="31">
        <f>SUM(L65:L70)</f>
        <v>377.50068129300007</v>
      </c>
      <c r="M71" s="77"/>
      <c r="N71" s="78"/>
    </row>
    <row r="72" spans="1:16" s="11" customFormat="1" ht="21.75" customHeight="1" thickTop="1" x14ac:dyDescent="0.2">
      <c r="A72" s="10"/>
      <c r="B72" s="131" t="s">
        <v>95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3"/>
      <c r="M72" s="77"/>
      <c r="N72" s="78"/>
    </row>
    <row r="73" spans="1:16" s="11" customFormat="1" ht="21.75" customHeight="1" x14ac:dyDescent="0.2">
      <c r="A73" s="10"/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8"/>
      <c r="M73" s="77"/>
      <c r="N73" s="78"/>
    </row>
    <row r="74" spans="1:16" s="11" customFormat="1" ht="12.6" customHeight="1" thickBot="1" x14ac:dyDescent="0.25">
      <c r="A74" s="10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77"/>
      <c r="N74" s="78"/>
    </row>
    <row r="75" spans="1:16" s="11" customFormat="1" ht="21.75" customHeight="1" thickTop="1" thickBot="1" x14ac:dyDescent="0.25">
      <c r="A75" s="10"/>
      <c r="B75" s="115" t="s">
        <v>93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26"/>
      <c r="M75" s="77"/>
      <c r="N75" s="78"/>
    </row>
    <row r="76" spans="1:16" s="11" customFormat="1" ht="21.75" customHeight="1" thickTop="1" thickBot="1" x14ac:dyDescent="0.25">
      <c r="A76" s="10"/>
      <c r="B76" s="55" t="s">
        <v>29</v>
      </c>
      <c r="C76" s="152" t="s">
        <v>114</v>
      </c>
      <c r="D76" s="152"/>
      <c r="E76" s="152"/>
      <c r="F76" s="152"/>
      <c r="G76" s="152"/>
      <c r="H76" s="152"/>
      <c r="I76" s="152"/>
      <c r="J76" s="152"/>
      <c r="K76" s="81">
        <v>8.3299999999999999E-2</v>
      </c>
      <c r="L76" s="29">
        <f t="shared" ref="L76:L81" si="0">K76*$L$26</f>
        <v>375.88208700000001</v>
      </c>
      <c r="M76" s="77"/>
      <c r="N76" s="78"/>
      <c r="O76" s="50"/>
      <c r="P76" s="49"/>
    </row>
    <row r="77" spans="1:16" s="11" customFormat="1" ht="21.75" customHeight="1" thickTop="1" thickBot="1" x14ac:dyDescent="0.25">
      <c r="A77" s="10"/>
      <c r="B77" s="55" t="s">
        <v>31</v>
      </c>
      <c r="C77" s="152" t="s">
        <v>119</v>
      </c>
      <c r="D77" s="152"/>
      <c r="E77" s="152"/>
      <c r="F77" s="152"/>
      <c r="G77" s="152"/>
      <c r="H77" s="152"/>
      <c r="I77" s="152"/>
      <c r="J77" s="152"/>
      <c r="K77" s="81">
        <v>7.7000000000000002E-3</v>
      </c>
      <c r="L77" s="29">
        <f t="shared" si="0"/>
        <v>34.745403000000003</v>
      </c>
      <c r="M77" s="77"/>
      <c r="N77" s="78"/>
    </row>
    <row r="78" spans="1:16" s="11" customFormat="1" ht="21.75" customHeight="1" thickTop="1" thickBot="1" x14ac:dyDescent="0.25">
      <c r="A78" s="10"/>
      <c r="B78" s="55" t="s">
        <v>32</v>
      </c>
      <c r="C78" s="152" t="s">
        <v>120</v>
      </c>
      <c r="D78" s="152"/>
      <c r="E78" s="152"/>
      <c r="F78" s="152"/>
      <c r="G78" s="152"/>
      <c r="H78" s="152"/>
      <c r="I78" s="152"/>
      <c r="J78" s="152"/>
      <c r="K78" s="81">
        <v>4.4999999999999997E-3</v>
      </c>
      <c r="L78" s="29">
        <f t="shared" si="0"/>
        <v>20.305755000000001</v>
      </c>
      <c r="M78" s="77"/>
      <c r="N78" s="78"/>
    </row>
    <row r="79" spans="1:16" s="11" customFormat="1" ht="21.75" customHeight="1" thickTop="1" thickBot="1" x14ac:dyDescent="0.25">
      <c r="A79" s="10"/>
      <c r="B79" s="55" t="s">
        <v>33</v>
      </c>
      <c r="C79" s="152" t="s">
        <v>121</v>
      </c>
      <c r="D79" s="152"/>
      <c r="E79" s="152"/>
      <c r="F79" s="152"/>
      <c r="G79" s="152"/>
      <c r="H79" s="152"/>
      <c r="I79" s="152"/>
      <c r="J79" s="152"/>
      <c r="K79" s="87">
        <v>7.1999999999999998E-3</v>
      </c>
      <c r="L79" s="29">
        <f t="shared" si="0"/>
        <v>32.489208000000005</v>
      </c>
      <c r="M79" s="77"/>
      <c r="N79" s="78"/>
    </row>
    <row r="80" spans="1:16" s="11" customFormat="1" ht="21.75" customHeight="1" thickTop="1" thickBot="1" x14ac:dyDescent="0.25">
      <c r="A80" s="10"/>
      <c r="B80" s="55" t="s">
        <v>34</v>
      </c>
      <c r="C80" s="152" t="s">
        <v>122</v>
      </c>
      <c r="D80" s="152"/>
      <c r="E80" s="152"/>
      <c r="F80" s="152"/>
      <c r="G80" s="152"/>
      <c r="H80" s="152"/>
      <c r="I80" s="152"/>
      <c r="J80" s="152"/>
      <c r="K80" s="82">
        <v>2.5000000000000001E-3</v>
      </c>
      <c r="L80" s="29">
        <f t="shared" si="0"/>
        <v>11.280975000000002</v>
      </c>
      <c r="M80" s="77"/>
      <c r="N80" s="78"/>
    </row>
    <row r="81" spans="1:15" s="11" customFormat="1" ht="21.75" customHeight="1" thickTop="1" thickBot="1" x14ac:dyDescent="0.25">
      <c r="A81" s="10"/>
      <c r="B81" s="55" t="s">
        <v>35</v>
      </c>
      <c r="C81" s="152" t="s">
        <v>37</v>
      </c>
      <c r="D81" s="152"/>
      <c r="E81" s="152"/>
      <c r="F81" s="152"/>
      <c r="G81" s="152"/>
      <c r="H81" s="152"/>
      <c r="I81" s="152"/>
      <c r="J81" s="152"/>
      <c r="K81" s="74">
        <v>0</v>
      </c>
      <c r="L81" s="29">
        <f t="shared" si="0"/>
        <v>0</v>
      </c>
      <c r="M81" s="77"/>
      <c r="N81" s="78"/>
    </row>
    <row r="82" spans="1:15" s="11" customFormat="1" ht="21.75" customHeight="1" thickTop="1" thickBot="1" x14ac:dyDescent="0.25">
      <c r="A82" s="10"/>
      <c r="B82" s="55" t="s">
        <v>36</v>
      </c>
      <c r="C82" s="152" t="s">
        <v>84</v>
      </c>
      <c r="D82" s="152"/>
      <c r="E82" s="152"/>
      <c r="F82" s="152"/>
      <c r="G82" s="152"/>
      <c r="H82" s="152"/>
      <c r="I82" s="152"/>
      <c r="J82" s="152"/>
      <c r="K82" s="38">
        <f>(K76+K77+K78+K79+K80+K81)*K37</f>
        <v>3.766160000000001E-2</v>
      </c>
      <c r="L82" s="29">
        <f>L26*K82</f>
        <v>169.94382722400005</v>
      </c>
      <c r="M82" s="77"/>
      <c r="N82" s="78"/>
    </row>
    <row r="83" spans="1:15" s="11" customFormat="1" ht="21.75" customHeight="1" thickTop="1" thickBot="1" x14ac:dyDescent="0.25">
      <c r="A83" s="10"/>
      <c r="B83" s="158" t="s">
        <v>50</v>
      </c>
      <c r="C83" s="158"/>
      <c r="D83" s="158"/>
      <c r="E83" s="158"/>
      <c r="F83" s="158"/>
      <c r="G83" s="158"/>
      <c r="H83" s="158"/>
      <c r="I83" s="158"/>
      <c r="J83" s="158"/>
      <c r="K83" s="45">
        <f>SUM(K76:K82)</f>
        <v>0.14286160000000001</v>
      </c>
      <c r="L83" s="31">
        <f>SUM(L76:L82)</f>
        <v>644.64725522400011</v>
      </c>
      <c r="M83" s="77"/>
      <c r="N83" s="78"/>
    </row>
    <row r="84" spans="1:15" s="11" customFormat="1" ht="21.75" customHeight="1" thickTop="1" x14ac:dyDescent="0.2">
      <c r="A84" s="10"/>
      <c r="B84" s="131" t="s">
        <v>92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3"/>
      <c r="M84" s="77"/>
      <c r="N84" s="78"/>
    </row>
    <row r="85" spans="1:15" s="11" customFormat="1" ht="21.75" customHeight="1" thickBot="1" x14ac:dyDescent="0.25">
      <c r="A85" s="10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8"/>
      <c r="M85" s="77"/>
      <c r="N85" s="78"/>
    </row>
    <row r="86" spans="1:15" ht="21.75" customHeight="1" thickTop="1" thickBot="1" x14ac:dyDescent="0.25">
      <c r="A86" s="1"/>
      <c r="B86" s="115" t="s">
        <v>83</v>
      </c>
      <c r="C86" s="116"/>
      <c r="D86" s="116"/>
      <c r="E86" s="116"/>
      <c r="F86" s="116"/>
      <c r="G86" s="116"/>
      <c r="H86" s="116"/>
      <c r="I86" s="116"/>
      <c r="J86" s="116"/>
      <c r="K86" s="126"/>
      <c r="L86" s="55" t="s">
        <v>59</v>
      </c>
      <c r="M86" s="77"/>
      <c r="N86" s="78"/>
    </row>
    <row r="87" spans="1:15" ht="21.75" customHeight="1" thickTop="1" thickBot="1" x14ac:dyDescent="0.25">
      <c r="A87" s="1"/>
      <c r="B87" s="55" t="s">
        <v>29</v>
      </c>
      <c r="C87" s="149" t="s">
        <v>60</v>
      </c>
      <c r="D87" s="149"/>
      <c r="E87" s="149"/>
      <c r="F87" s="149"/>
      <c r="G87" s="149"/>
      <c r="H87" s="149"/>
      <c r="I87" s="149"/>
      <c r="J87" s="149"/>
      <c r="K87" s="149"/>
      <c r="L87" s="60">
        <v>59.73</v>
      </c>
      <c r="M87" s="77"/>
      <c r="N87" s="78"/>
    </row>
    <row r="88" spans="1:15" ht="21.75" customHeight="1" thickTop="1" thickBot="1" x14ac:dyDescent="0.25">
      <c r="A88" s="1"/>
      <c r="B88" s="123" t="s">
        <v>31</v>
      </c>
      <c r="C88" s="150" t="s">
        <v>37</v>
      </c>
      <c r="D88" s="150"/>
      <c r="E88" s="151" t="s">
        <v>96</v>
      </c>
      <c r="F88" s="151"/>
      <c r="G88" s="151"/>
      <c r="H88" s="151"/>
      <c r="I88" s="151"/>
      <c r="J88" s="151"/>
      <c r="K88" s="151"/>
      <c r="L88" s="60"/>
      <c r="M88" s="77"/>
      <c r="N88" s="78"/>
      <c r="O88" s="61"/>
    </row>
    <row r="89" spans="1:15" ht="21.75" customHeight="1" thickTop="1" thickBot="1" x14ac:dyDescent="0.25">
      <c r="A89" s="1"/>
      <c r="B89" s="123"/>
      <c r="C89" s="150"/>
      <c r="D89" s="150"/>
      <c r="E89" s="151" t="s">
        <v>97</v>
      </c>
      <c r="F89" s="151"/>
      <c r="G89" s="151"/>
      <c r="H89" s="151"/>
      <c r="I89" s="151"/>
      <c r="J89" s="151"/>
      <c r="K89" s="151"/>
      <c r="L89" s="60"/>
      <c r="M89" s="77"/>
      <c r="N89" s="78"/>
      <c r="O89" s="61"/>
    </row>
    <row r="90" spans="1:15" s="11" customFormat="1" ht="21.75" customHeight="1" thickTop="1" thickBot="1" x14ac:dyDescent="0.25">
      <c r="A90" s="10"/>
      <c r="B90" s="115" t="s">
        <v>61</v>
      </c>
      <c r="C90" s="116"/>
      <c r="D90" s="116"/>
      <c r="E90" s="116"/>
      <c r="F90" s="116"/>
      <c r="G90" s="116"/>
      <c r="H90" s="116"/>
      <c r="I90" s="116"/>
      <c r="J90" s="116"/>
      <c r="K90" s="126"/>
      <c r="L90" s="31">
        <f>SUM(L87:L89)</f>
        <v>59.73</v>
      </c>
      <c r="N90" s="62"/>
      <c r="O90" s="61"/>
    </row>
    <row r="91" spans="1:15" s="11" customFormat="1" ht="48.75" customHeight="1" thickTop="1" thickBot="1" x14ac:dyDescent="0.25">
      <c r="A91" s="10"/>
      <c r="B91" s="131" t="s">
        <v>111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3"/>
    </row>
    <row r="92" spans="1:15" s="11" customFormat="1" ht="21.75" customHeight="1" thickTop="1" thickBot="1" x14ac:dyDescent="0.25">
      <c r="A92" s="10"/>
      <c r="B92" s="115" t="s">
        <v>82</v>
      </c>
      <c r="C92" s="116"/>
      <c r="D92" s="116"/>
      <c r="E92" s="116"/>
      <c r="F92" s="116"/>
      <c r="G92" s="116"/>
      <c r="H92" s="116"/>
      <c r="I92" s="116"/>
      <c r="J92" s="116"/>
      <c r="K92" s="126"/>
      <c r="L92" s="55" t="s">
        <v>28</v>
      </c>
    </row>
    <row r="93" spans="1:15" s="11" customFormat="1" ht="21.75" customHeight="1" thickTop="1" thickBot="1" x14ac:dyDescent="0.25">
      <c r="A93" s="10"/>
      <c r="B93" s="55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>
        <v>0.05</v>
      </c>
      <c r="L93" s="22">
        <f>K93*L113</f>
        <v>423.64447914494997</v>
      </c>
    </row>
    <row r="94" spans="1:15" s="11" customFormat="1" ht="21.75" customHeight="1" thickTop="1" thickBot="1" x14ac:dyDescent="0.25">
      <c r="A94" s="10"/>
      <c r="B94" s="55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>
        <v>0.1</v>
      </c>
      <c r="L94" s="22">
        <f>(L113+L93)*K94</f>
        <v>889.65340620439497</v>
      </c>
    </row>
    <row r="95" spans="1:15" s="11" customFormat="1" ht="21.75" customHeight="1" thickTop="1" thickBot="1" x14ac:dyDescent="0.25">
      <c r="A95" s="10"/>
      <c r="B95" s="123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</row>
    <row r="96" spans="1:15" s="11" customFormat="1" ht="21.75" customHeight="1" thickTop="1" thickBot="1" x14ac:dyDescent="0.25">
      <c r="A96" s="10"/>
      <c r="B96" s="123"/>
      <c r="C96" s="17"/>
      <c r="D96" s="32" t="s">
        <v>17</v>
      </c>
      <c r="E96" s="32"/>
      <c r="F96" s="32"/>
      <c r="G96" s="17" t="s">
        <v>18</v>
      </c>
      <c r="H96" s="33"/>
      <c r="I96" s="33"/>
      <c r="J96" s="134">
        <f>SUM(K96:K98)</f>
        <v>0.14250000000000002</v>
      </c>
      <c r="K96" s="41">
        <v>1.6500000000000001E-2</v>
      </c>
      <c r="L96" s="47">
        <f>((L113+L93+L94)/(1-J96))*K96</f>
        <v>188.30564807708188</v>
      </c>
    </row>
    <row r="97" spans="1:12" s="11" customFormat="1" ht="21.75" customHeight="1" thickTop="1" thickBot="1" x14ac:dyDescent="0.25">
      <c r="A97" s="10"/>
      <c r="B97" s="123"/>
      <c r="C97" s="17"/>
      <c r="D97" s="17"/>
      <c r="E97" s="17"/>
      <c r="F97" s="17"/>
      <c r="G97" s="17" t="s">
        <v>19</v>
      </c>
      <c r="H97" s="33"/>
      <c r="I97" s="33"/>
      <c r="J97" s="135"/>
      <c r="K97" s="41">
        <v>7.5999999999999998E-2</v>
      </c>
      <c r="L97" s="47">
        <f>((L113+L93+L94)/(1-J96))*K97</f>
        <v>867.34722750655897</v>
      </c>
    </row>
    <row r="98" spans="1:12" s="11" customFormat="1" ht="21.75" customHeight="1" thickTop="1" thickBot="1" x14ac:dyDescent="0.25">
      <c r="A98" s="10"/>
      <c r="B98" s="123"/>
      <c r="C98" s="32"/>
      <c r="D98" s="32" t="s">
        <v>20</v>
      </c>
      <c r="E98" s="32"/>
      <c r="F98" s="17"/>
      <c r="G98" s="17" t="s">
        <v>21</v>
      </c>
      <c r="H98" s="33"/>
      <c r="I98" s="33"/>
      <c r="J98" s="136"/>
      <c r="K98" s="41">
        <v>0.05</v>
      </c>
      <c r="L98" s="47">
        <f>((L113+L93+L94)/(1-J96))*K98</f>
        <v>570.62317599115727</v>
      </c>
    </row>
    <row r="99" spans="1:12" s="11" customFormat="1" ht="21.75" customHeight="1" thickTop="1" thickBot="1" x14ac:dyDescent="0.25">
      <c r="A99" s="10"/>
      <c r="B99" s="56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2939.5739369241428</v>
      </c>
    </row>
    <row r="100" spans="1:12" s="11" customFormat="1" ht="37.15" customHeight="1" thickTop="1" thickBot="1" x14ac:dyDescent="0.25">
      <c r="A100" s="10"/>
      <c r="B100" s="137" t="s">
        <v>77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s="11" customFormat="1" ht="21.6" hidden="1" customHeight="1" x14ac:dyDescent="0.2">
      <c r="A101" s="10"/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</row>
    <row r="102" spans="1:12" s="11" customFormat="1" ht="21.6" hidden="1" customHeight="1" x14ac:dyDescent="0.2">
      <c r="A102" s="10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2"/>
    </row>
    <row r="103" spans="1:12" s="11" customFormat="1" ht="21.6" hidden="1" customHeight="1" x14ac:dyDescent="0.2">
      <c r="A103" s="10"/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2"/>
    </row>
    <row r="104" spans="1:12" s="11" customFormat="1" ht="21.6" hidden="1" customHeight="1" x14ac:dyDescent="0.2">
      <c r="A104" s="10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</row>
    <row r="105" spans="1:12" ht="21.6" hidden="1" customHeight="1" x14ac:dyDescent="0.2">
      <c r="A105" s="1"/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</row>
    <row r="106" spans="1:12" ht="21.75" customHeight="1" thickTop="1" thickBot="1" x14ac:dyDescent="0.25">
      <c r="A106" s="1"/>
      <c r="B106" s="115" t="s">
        <v>62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26"/>
    </row>
    <row r="107" spans="1:12" ht="21.75" customHeight="1" thickTop="1" thickBot="1" x14ac:dyDescent="0.25">
      <c r="A107" s="1"/>
      <c r="B107" s="127" t="s">
        <v>63</v>
      </c>
      <c r="C107" s="128"/>
      <c r="D107" s="128"/>
      <c r="E107" s="128"/>
      <c r="F107" s="128"/>
      <c r="G107" s="128"/>
      <c r="H107" s="128"/>
      <c r="I107" s="128"/>
      <c r="J107" s="128"/>
      <c r="K107" s="129"/>
      <c r="L107" s="55" t="s">
        <v>59</v>
      </c>
    </row>
    <row r="108" spans="1:12" ht="21.75" customHeight="1" thickTop="1" thickBot="1" x14ac:dyDescent="0.25">
      <c r="A108" s="1"/>
      <c r="B108" s="55" t="s">
        <v>29</v>
      </c>
      <c r="C108" s="117" t="s">
        <v>27</v>
      </c>
      <c r="D108" s="118"/>
      <c r="E108" s="118"/>
      <c r="F108" s="118"/>
      <c r="G108" s="118"/>
      <c r="H108" s="118"/>
      <c r="I108" s="118"/>
      <c r="J108" s="118"/>
      <c r="K108" s="119"/>
      <c r="L108" s="22">
        <f>L26</f>
        <v>4512.3900000000003</v>
      </c>
    </row>
    <row r="109" spans="1:12" ht="21.75" customHeight="1" thickTop="1" thickBot="1" x14ac:dyDescent="0.25">
      <c r="A109" s="1"/>
      <c r="B109" s="55" t="s">
        <v>31</v>
      </c>
      <c r="C109" s="130" t="s">
        <v>64</v>
      </c>
      <c r="D109" s="130"/>
      <c r="E109" s="130"/>
      <c r="F109" s="130"/>
      <c r="G109" s="130"/>
      <c r="H109" s="130"/>
      <c r="I109" s="130"/>
      <c r="J109" s="130"/>
      <c r="K109" s="130"/>
      <c r="L109" s="22">
        <f>L62</f>
        <v>2878.6216463820001</v>
      </c>
    </row>
    <row r="110" spans="1:12" ht="21.75" customHeight="1" thickTop="1" thickBot="1" x14ac:dyDescent="0.25">
      <c r="A110" s="1"/>
      <c r="B110" s="55" t="s">
        <v>32</v>
      </c>
      <c r="C110" s="117" t="s">
        <v>65</v>
      </c>
      <c r="D110" s="118"/>
      <c r="E110" s="118"/>
      <c r="F110" s="118"/>
      <c r="G110" s="118"/>
      <c r="H110" s="118"/>
      <c r="I110" s="118"/>
      <c r="J110" s="118"/>
      <c r="K110" s="119"/>
      <c r="L110" s="22">
        <f>L71</f>
        <v>377.50068129300007</v>
      </c>
    </row>
    <row r="111" spans="1:12" ht="21.75" customHeight="1" thickTop="1" thickBot="1" x14ac:dyDescent="0.25">
      <c r="A111" s="1"/>
      <c r="B111" s="55" t="s">
        <v>33</v>
      </c>
      <c r="C111" s="117" t="s">
        <v>66</v>
      </c>
      <c r="D111" s="118"/>
      <c r="E111" s="118"/>
      <c r="F111" s="118"/>
      <c r="G111" s="118"/>
      <c r="H111" s="118"/>
      <c r="I111" s="118"/>
      <c r="J111" s="118"/>
      <c r="K111" s="119"/>
      <c r="L111" s="22">
        <f>L83</f>
        <v>644.64725522400011</v>
      </c>
    </row>
    <row r="112" spans="1:12" ht="21.75" customHeight="1" thickTop="1" thickBot="1" x14ac:dyDescent="0.25">
      <c r="A112" s="1"/>
      <c r="B112" s="55" t="s">
        <v>34</v>
      </c>
      <c r="C112" s="117" t="s">
        <v>86</v>
      </c>
      <c r="D112" s="118"/>
      <c r="E112" s="118"/>
      <c r="F112" s="118"/>
      <c r="G112" s="118"/>
      <c r="H112" s="118"/>
      <c r="I112" s="118"/>
      <c r="J112" s="118"/>
      <c r="K112" s="119"/>
      <c r="L112" s="22">
        <f>L90</f>
        <v>59.73</v>
      </c>
    </row>
    <row r="113" spans="1:13" ht="21.75" customHeight="1" thickTop="1" thickBot="1" x14ac:dyDescent="0.25">
      <c r="A113" s="1"/>
      <c r="B113" s="115" t="s">
        <v>67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31">
        <f>SUM(L108:L112)</f>
        <v>8472.8895828989989</v>
      </c>
      <c r="M113" s="12"/>
    </row>
    <row r="114" spans="1:13" s="11" customFormat="1" ht="21.75" customHeight="1" thickTop="1" thickBot="1" x14ac:dyDescent="0.25">
      <c r="A114" s="10"/>
      <c r="B114" s="55" t="s">
        <v>35</v>
      </c>
      <c r="C114" s="117" t="s">
        <v>85</v>
      </c>
      <c r="D114" s="118"/>
      <c r="E114" s="118"/>
      <c r="F114" s="118"/>
      <c r="G114" s="118"/>
      <c r="H114" s="118"/>
      <c r="I114" s="118"/>
      <c r="J114" s="118"/>
      <c r="K114" s="119"/>
      <c r="L114" s="22">
        <f>L99</f>
        <v>2939.5739369241428</v>
      </c>
    </row>
    <row r="115" spans="1:13" ht="34.15" customHeight="1" thickTop="1" thickBot="1" x14ac:dyDescent="0.25">
      <c r="A115" s="1"/>
      <c r="B115" s="120" t="s">
        <v>69</v>
      </c>
      <c r="C115" s="121"/>
      <c r="D115" s="121"/>
      <c r="E115" s="121"/>
      <c r="F115" s="121"/>
      <c r="G115" s="121"/>
      <c r="H115" s="121"/>
      <c r="I115" s="121"/>
      <c r="J115" s="121"/>
      <c r="K115" s="122"/>
      <c r="L115" s="42">
        <f>ROUND(SUM(L113+L114),2)</f>
        <v>11412.46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23" t="s">
        <v>70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3" ht="45" customHeight="1" thickTop="1" thickBot="1" x14ac:dyDescent="0.25">
      <c r="A118" s="1"/>
      <c r="B118" s="124" t="s">
        <v>71</v>
      </c>
      <c r="C118" s="124"/>
      <c r="D118" s="124"/>
      <c r="E118" s="125" t="s">
        <v>112</v>
      </c>
      <c r="F118" s="125"/>
      <c r="G118" s="125" t="s">
        <v>72</v>
      </c>
      <c r="H118" s="125"/>
      <c r="I118" s="125" t="s">
        <v>73</v>
      </c>
      <c r="J118" s="125"/>
      <c r="K118" s="76" t="s">
        <v>113</v>
      </c>
      <c r="L118" s="34" t="s">
        <v>74</v>
      </c>
    </row>
    <row r="119" spans="1:13" ht="21.75" customHeight="1" thickTop="1" thickBot="1" x14ac:dyDescent="0.25">
      <c r="A119" s="1"/>
      <c r="B119" s="110" t="s">
        <v>123</v>
      </c>
      <c r="C119" s="110"/>
      <c r="D119" s="110"/>
      <c r="E119" s="111">
        <f>L115</f>
        <v>11412.46</v>
      </c>
      <c r="F119" s="111"/>
      <c r="G119" s="112">
        <v>1</v>
      </c>
      <c r="H119" s="112"/>
      <c r="I119" s="111">
        <f>G119*E119</f>
        <v>11412.46</v>
      </c>
      <c r="J119" s="111"/>
      <c r="K119" s="96">
        <v>1</v>
      </c>
      <c r="L119" s="35">
        <f>ROUND(K119*I119,2)</f>
        <v>11412.46</v>
      </c>
    </row>
    <row r="120" spans="1:13" ht="36.75" customHeight="1" thickTop="1" thickBot="1" x14ac:dyDescent="0.25">
      <c r="A120" s="1"/>
      <c r="B120" s="114" t="s">
        <v>75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43">
        <f>L119</f>
        <v>11412.46</v>
      </c>
    </row>
    <row r="121" spans="1:13" ht="36.75" customHeight="1" thickTop="1" thickBot="1" x14ac:dyDescent="0.25">
      <c r="A121" s="1"/>
      <c r="B121" s="115" t="s">
        <v>78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43">
        <f>L120*12</f>
        <v>136949.51999999999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W1048537"/>
  <sheetViews>
    <sheetView topLeftCell="A111" workbookViewId="0">
      <selection activeCell="L121" sqref="L121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2" customWidth="1"/>
    <col min="1026" max="16384" width="9.140625" style="52"/>
  </cols>
  <sheetData>
    <row r="1" spans="1:12" ht="21.75" customHeight="1" thickTop="1" thickBot="1" x14ac:dyDescent="0.25">
      <c r="A1" s="1"/>
      <c r="B1" s="115" t="s">
        <v>22</v>
      </c>
      <c r="C1" s="115"/>
      <c r="D1" s="115"/>
      <c r="E1" s="115"/>
      <c r="F1" s="115"/>
      <c r="G1" s="115"/>
      <c r="H1" s="115"/>
      <c r="I1" s="115"/>
      <c r="J1" s="123"/>
      <c r="K1" s="2"/>
      <c r="L1" s="3"/>
    </row>
    <row r="2" spans="1:12" ht="21.75" customHeight="1" thickTop="1" thickBot="1" x14ac:dyDescent="0.25">
      <c r="A2" s="1"/>
      <c r="B2" s="200" t="s">
        <v>0</v>
      </c>
      <c r="C2" s="200"/>
      <c r="D2" s="200"/>
      <c r="E2" s="201"/>
      <c r="F2" s="201"/>
      <c r="G2" s="201"/>
      <c r="H2" s="201"/>
      <c r="I2" s="201"/>
      <c r="J2" s="202"/>
      <c r="K2" s="4"/>
      <c r="L2" s="5"/>
    </row>
    <row r="3" spans="1:12" ht="21.75" customHeight="1" thickTop="1" thickBot="1" x14ac:dyDescent="0.25">
      <c r="A3" s="1"/>
      <c r="B3" s="200" t="s">
        <v>1</v>
      </c>
      <c r="C3" s="200"/>
      <c r="D3" s="200"/>
      <c r="E3" s="201"/>
      <c r="F3" s="201"/>
      <c r="G3" s="201"/>
      <c r="H3" s="201"/>
      <c r="I3" s="201"/>
      <c r="J3" s="202"/>
      <c r="K3" s="4"/>
      <c r="L3" s="5"/>
    </row>
    <row r="4" spans="1:12" ht="21.75" customHeight="1" thickTop="1" thickBot="1" x14ac:dyDescent="0.25">
      <c r="A4" s="1"/>
      <c r="B4" s="200" t="s">
        <v>2</v>
      </c>
      <c r="C4" s="200"/>
      <c r="D4" s="200"/>
      <c r="E4" s="203"/>
      <c r="F4" s="204"/>
      <c r="G4" s="205"/>
      <c r="H4" s="15" t="s">
        <v>3</v>
      </c>
      <c r="I4" s="206"/>
      <c r="J4" s="207"/>
      <c r="K4" s="4"/>
      <c r="L4" s="5"/>
    </row>
    <row r="5" spans="1:12" ht="21.75" customHeight="1" thickTop="1" thickBot="1" x14ac:dyDescent="0.25">
      <c r="A5" s="1"/>
      <c r="B5" s="192" t="s">
        <v>23</v>
      </c>
      <c r="C5" s="192"/>
      <c r="D5" s="192"/>
      <c r="E5" s="193" t="s">
        <v>124</v>
      </c>
      <c r="F5" s="193"/>
      <c r="G5" s="193"/>
      <c r="H5" s="193"/>
      <c r="I5" s="193"/>
      <c r="J5" s="193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94" t="s">
        <v>4</v>
      </c>
      <c r="D7" s="194"/>
      <c r="E7" s="194"/>
      <c r="F7" s="194"/>
      <c r="G7" s="195" t="s">
        <v>87</v>
      </c>
      <c r="H7" s="195"/>
      <c r="I7" s="195"/>
      <c r="J7" s="195"/>
      <c r="K7" s="195"/>
      <c r="L7" s="195"/>
    </row>
    <row r="8" spans="1:12" ht="21.75" customHeight="1" thickTop="1" thickBot="1" x14ac:dyDescent="0.25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8">
        <v>2</v>
      </c>
    </row>
    <row r="12" spans="1:12" ht="21.75" customHeight="1" thickTop="1" thickBot="1" x14ac:dyDescent="0.25">
      <c r="A12" s="1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</row>
    <row r="13" spans="1:12" ht="21.75" customHeight="1" thickTop="1" thickBot="1" x14ac:dyDescent="0.25">
      <c r="A13" s="1"/>
      <c r="B13" s="199"/>
      <c r="C13" s="197"/>
      <c r="D13" s="197"/>
      <c r="E13" s="197"/>
      <c r="F13" s="197"/>
      <c r="G13" s="197"/>
      <c r="H13" s="197"/>
      <c r="I13" s="197"/>
      <c r="J13" s="197"/>
      <c r="K13" s="197"/>
      <c r="L13" s="198"/>
    </row>
    <row r="14" spans="1:12" ht="21.75" customHeight="1" thickTop="1" thickBot="1" x14ac:dyDescent="0.25">
      <c r="A14" s="1"/>
      <c r="B14" s="199"/>
      <c r="C14" s="197"/>
      <c r="D14" s="197"/>
      <c r="E14" s="197"/>
      <c r="F14" s="197"/>
      <c r="G14" s="197"/>
      <c r="H14" s="197"/>
      <c r="I14" s="197"/>
      <c r="J14" s="197"/>
      <c r="K14" s="197"/>
      <c r="L14" s="198"/>
    </row>
    <row r="15" spans="1:12" ht="21.75" customHeight="1" thickTop="1" thickBot="1" x14ac:dyDescent="0.25">
      <c r="A15" s="1"/>
      <c r="B15" s="123" t="s">
        <v>25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7">
        <v>5919.57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44197</v>
      </c>
    </row>
    <row r="19" spans="1:14" ht="21.75" customHeight="1" thickTop="1" thickBot="1" x14ac:dyDescent="0.25">
      <c r="A19" s="1"/>
      <c r="B19" s="54">
        <v>4</v>
      </c>
      <c r="C19" s="208" t="s">
        <v>26</v>
      </c>
      <c r="D19" s="209"/>
      <c r="E19" s="209"/>
      <c r="F19" s="209"/>
      <c r="G19" s="209"/>
      <c r="H19" s="209"/>
      <c r="I19" s="209"/>
      <c r="J19" s="209"/>
      <c r="K19" s="209"/>
      <c r="L19" s="63"/>
    </row>
    <row r="20" spans="1:14" ht="21.75" customHeight="1" thickTop="1" x14ac:dyDescent="0.2">
      <c r="A20" s="1"/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2"/>
    </row>
    <row r="21" spans="1:14" ht="19.149999999999999" customHeight="1" thickBot="1" x14ac:dyDescent="0.25">
      <c r="A21" s="1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5"/>
    </row>
    <row r="22" spans="1:14" ht="21.6" hidden="1" customHeight="1" x14ac:dyDescent="0.2">
      <c r="A22" s="1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8"/>
    </row>
    <row r="23" spans="1:14" ht="21.75" customHeight="1" thickTop="1" thickBot="1" x14ac:dyDescent="0.25">
      <c r="A23" s="1"/>
      <c r="B23" s="123" t="s">
        <v>80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55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5919.57</v>
      </c>
    </row>
    <row r="25" spans="1:14" ht="21.6" hidden="1" customHeight="1" x14ac:dyDescent="0.2">
      <c r="A25" s="1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1"/>
    </row>
    <row r="26" spans="1:14" ht="21.75" customHeight="1" thickTop="1" thickBot="1" x14ac:dyDescent="0.25">
      <c r="A26" s="1"/>
      <c r="B26" s="115" t="s">
        <v>79</v>
      </c>
      <c r="C26" s="116"/>
      <c r="D26" s="116"/>
      <c r="E26" s="116"/>
      <c r="F26" s="116"/>
      <c r="G26" s="116"/>
      <c r="H26" s="116"/>
      <c r="I26" s="116"/>
      <c r="J26" s="116"/>
      <c r="K26" s="126"/>
      <c r="L26" s="23">
        <f>SUM(L24:L24)</f>
        <v>5919.57</v>
      </c>
      <c r="N26" s="46"/>
    </row>
    <row r="27" spans="1:14" ht="21.75" customHeight="1" thickTop="1" x14ac:dyDescent="0.2">
      <c r="A27" s="1"/>
      <c r="B27" s="180" t="s">
        <v>109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2"/>
    </row>
    <row r="28" spans="1:14" ht="32.450000000000003" customHeight="1" thickBot="1" x14ac:dyDescent="0.25">
      <c r="A28" s="1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4" ht="21.75" customHeight="1" thickTop="1" thickBot="1" x14ac:dyDescent="0.25">
      <c r="A29" s="1"/>
      <c r="B29" s="115" t="s">
        <v>38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3"/>
    </row>
    <row r="30" spans="1:14" ht="21.75" customHeight="1" thickTop="1" thickBot="1" x14ac:dyDescent="0.25">
      <c r="A30" s="1"/>
      <c r="B30" s="115" t="s">
        <v>94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3"/>
    </row>
    <row r="31" spans="1:14" ht="21.75" customHeight="1" thickTop="1" thickBot="1" x14ac:dyDescent="0.25">
      <c r="A31" s="1"/>
      <c r="B31" s="24" t="s">
        <v>29</v>
      </c>
      <c r="C31" s="172" t="s">
        <v>81</v>
      </c>
      <c r="D31" s="172"/>
      <c r="E31" s="172"/>
      <c r="F31" s="172"/>
      <c r="G31" s="172"/>
      <c r="H31" s="172"/>
      <c r="I31" s="172"/>
      <c r="J31" s="172"/>
      <c r="K31" s="85">
        <v>8.3299999999999999E-2</v>
      </c>
      <c r="L31" s="29">
        <f>L26*K31</f>
        <v>493.10018099999996</v>
      </c>
    </row>
    <row r="32" spans="1:14" ht="21.75" customHeight="1" thickTop="1" thickBot="1" x14ac:dyDescent="0.25">
      <c r="A32" s="1"/>
      <c r="B32" s="24" t="s">
        <v>31</v>
      </c>
      <c r="C32" s="172" t="s">
        <v>89</v>
      </c>
      <c r="D32" s="172"/>
      <c r="E32" s="172"/>
      <c r="F32" s="172"/>
      <c r="G32" s="172"/>
      <c r="H32" s="172"/>
      <c r="I32" s="172"/>
      <c r="J32" s="172"/>
      <c r="K32" s="85">
        <v>2.7799999999999998E-2</v>
      </c>
      <c r="L32" s="29">
        <f>L26*K32</f>
        <v>164.56404599999999</v>
      </c>
    </row>
    <row r="33" spans="1:12" ht="21.75" customHeight="1" thickTop="1" thickBot="1" x14ac:dyDescent="0.25">
      <c r="A33" s="1"/>
      <c r="B33" s="57"/>
      <c r="C33" s="173" t="s">
        <v>50</v>
      </c>
      <c r="D33" s="173"/>
      <c r="E33" s="173"/>
      <c r="F33" s="173"/>
      <c r="G33" s="173"/>
      <c r="H33" s="173"/>
      <c r="I33" s="173"/>
      <c r="J33" s="173"/>
      <c r="K33" s="84">
        <f>K31+K32</f>
        <v>0.1111</v>
      </c>
      <c r="L33" s="23">
        <f>L26*K33</f>
        <v>657.66422699999998</v>
      </c>
    </row>
    <row r="34" spans="1:12" ht="21.75" customHeight="1" thickTop="1" x14ac:dyDescent="0.2">
      <c r="A34" s="1"/>
      <c r="B34" s="174" t="s">
        <v>110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ht="55.15" customHeight="1" thickBot="1" x14ac:dyDescent="0.25">
      <c r="A35" s="1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1:12" ht="21.75" customHeight="1" thickTop="1" thickBot="1" x14ac:dyDescent="0.25">
      <c r="A36" s="1"/>
      <c r="B36" s="115" t="s">
        <v>39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23"/>
    </row>
    <row r="37" spans="1:12" ht="27" customHeight="1" thickTop="1" thickBot="1" x14ac:dyDescent="0.25">
      <c r="A37" s="1"/>
      <c r="B37" s="115" t="s">
        <v>50</v>
      </c>
      <c r="C37" s="115"/>
      <c r="D37" s="115"/>
      <c r="E37" s="115"/>
      <c r="F37" s="115"/>
      <c r="G37" s="115"/>
      <c r="H37" s="115"/>
      <c r="I37" s="115"/>
      <c r="J37" s="115"/>
      <c r="K37" s="45">
        <f>SUM(K38:K45)</f>
        <v>0.3580000000000001</v>
      </c>
      <c r="L37" s="23">
        <f>SUM(L38:L45)</f>
        <v>2354.6498532659998</v>
      </c>
    </row>
    <row r="38" spans="1:12" ht="21.75" customHeight="1" thickTop="1" thickBot="1" x14ac:dyDescent="0.25">
      <c r="A38" s="1"/>
      <c r="B38" s="19" t="s">
        <v>29</v>
      </c>
      <c r="C38" s="160" t="s">
        <v>40</v>
      </c>
      <c r="D38" s="160"/>
      <c r="E38" s="160"/>
      <c r="F38" s="160"/>
      <c r="G38" s="160"/>
      <c r="H38" s="160"/>
      <c r="I38" s="160"/>
      <c r="J38" s="160"/>
      <c r="K38" s="25">
        <v>0.2</v>
      </c>
      <c r="L38" s="22">
        <f>K38*(L26+L33)</f>
        <v>1315.4468454</v>
      </c>
    </row>
    <row r="39" spans="1:12" ht="21.75" customHeight="1" thickTop="1" thickBot="1" x14ac:dyDescent="0.25">
      <c r="A39" s="1"/>
      <c r="B39" s="19" t="s">
        <v>31</v>
      </c>
      <c r="C39" s="160" t="s">
        <v>41</v>
      </c>
      <c r="D39" s="160"/>
      <c r="E39" s="160"/>
      <c r="F39" s="160"/>
      <c r="G39" s="160"/>
      <c r="H39" s="160"/>
      <c r="I39" s="160"/>
      <c r="J39" s="160"/>
      <c r="K39" s="25">
        <v>1.4999999999999999E-2</v>
      </c>
      <c r="L39" s="22">
        <f>K39*(L26+L33)</f>
        <v>98.658513404999994</v>
      </c>
    </row>
    <row r="40" spans="1:12" ht="21.75" customHeight="1" thickTop="1" thickBot="1" x14ac:dyDescent="0.25">
      <c r="A40" s="1"/>
      <c r="B40" s="19" t="s">
        <v>32</v>
      </c>
      <c r="C40" s="160" t="s">
        <v>42</v>
      </c>
      <c r="D40" s="160"/>
      <c r="E40" s="160"/>
      <c r="F40" s="160"/>
      <c r="G40" s="160"/>
      <c r="H40" s="160"/>
      <c r="I40" s="160"/>
      <c r="J40" s="160"/>
      <c r="K40" s="25">
        <v>0.01</v>
      </c>
      <c r="L40" s="22">
        <f>K40*(L26+L33)</f>
        <v>65.772342269999996</v>
      </c>
    </row>
    <row r="41" spans="1:12" ht="21.75" customHeight="1" thickTop="1" thickBot="1" x14ac:dyDescent="0.25">
      <c r="A41" s="1"/>
      <c r="B41" s="19" t="s">
        <v>33</v>
      </c>
      <c r="C41" s="160" t="s">
        <v>43</v>
      </c>
      <c r="D41" s="160"/>
      <c r="E41" s="160"/>
      <c r="F41" s="160"/>
      <c r="G41" s="160"/>
      <c r="H41" s="160"/>
      <c r="I41" s="160"/>
      <c r="J41" s="160"/>
      <c r="K41" s="25">
        <v>2E-3</v>
      </c>
      <c r="L41" s="22">
        <f>K41*(L26+L33)</f>
        <v>13.154468454</v>
      </c>
    </row>
    <row r="42" spans="1:12" ht="21.75" customHeight="1" thickTop="1" thickBot="1" x14ac:dyDescent="0.25">
      <c r="A42" s="1"/>
      <c r="B42" s="19" t="s">
        <v>34</v>
      </c>
      <c r="C42" s="160" t="s">
        <v>44</v>
      </c>
      <c r="D42" s="160"/>
      <c r="E42" s="160"/>
      <c r="F42" s="160"/>
      <c r="G42" s="160"/>
      <c r="H42" s="160"/>
      <c r="I42" s="160"/>
      <c r="J42" s="160"/>
      <c r="K42" s="25">
        <v>2.5000000000000001E-2</v>
      </c>
      <c r="L42" s="22">
        <f>K42*(L26+L33)</f>
        <v>164.430855675</v>
      </c>
    </row>
    <row r="43" spans="1:12" ht="21.75" customHeight="1" thickTop="1" thickBot="1" x14ac:dyDescent="0.25">
      <c r="A43" s="1"/>
      <c r="B43" s="19" t="s">
        <v>35</v>
      </c>
      <c r="C43" s="160" t="s">
        <v>45</v>
      </c>
      <c r="D43" s="160"/>
      <c r="E43" s="160"/>
      <c r="F43" s="160"/>
      <c r="G43" s="160"/>
      <c r="H43" s="160"/>
      <c r="I43" s="160"/>
      <c r="J43" s="160"/>
      <c r="K43" s="25">
        <v>0.08</v>
      </c>
      <c r="L43" s="22">
        <f>K43*(L26+L33)</f>
        <v>526.17873815999997</v>
      </c>
    </row>
    <row r="44" spans="1:12" ht="21.75" customHeight="1" thickTop="1" thickBot="1" x14ac:dyDescent="0.25">
      <c r="A44" s="1"/>
      <c r="B44" s="19" t="s">
        <v>36</v>
      </c>
      <c r="C44" s="161" t="s">
        <v>11</v>
      </c>
      <c r="D44" s="161"/>
      <c r="E44" s="161"/>
      <c r="F44" s="161"/>
      <c r="G44" s="26">
        <v>0.02</v>
      </c>
      <c r="H44" s="27" t="s">
        <v>12</v>
      </c>
      <c r="I44" s="162">
        <v>1</v>
      </c>
      <c r="J44" s="162"/>
      <c r="K44" s="28">
        <f>G44*I44</f>
        <v>0.02</v>
      </c>
      <c r="L44" s="22">
        <f>K44*(L26+L33)</f>
        <v>131.54468453999999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39.463405362000003</v>
      </c>
    </row>
    <row r="46" spans="1:12" ht="21.75" customHeight="1" thickTop="1" x14ac:dyDescent="0.2">
      <c r="A46" s="1"/>
      <c r="B46" s="163" t="s">
        <v>107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12" ht="21.75" customHeight="1" x14ac:dyDescent="0.2">
      <c r="A47" s="1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2" ht="12.6" customHeight="1" thickBot="1" x14ac:dyDescent="0.25">
      <c r="A48" s="1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1:15" ht="21.75" customHeight="1" thickTop="1" thickBot="1" x14ac:dyDescent="0.25">
      <c r="A49" s="1"/>
      <c r="B49" s="115" t="s">
        <v>48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23"/>
    </row>
    <row r="50" spans="1:15" ht="21.75" customHeight="1" thickTop="1" thickBot="1" x14ac:dyDescent="0.25">
      <c r="A50" s="1"/>
      <c r="B50" s="55" t="s">
        <v>29</v>
      </c>
      <c r="C50" s="152" t="s">
        <v>115</v>
      </c>
      <c r="D50" s="152"/>
      <c r="E50" s="152"/>
      <c r="F50" s="152"/>
      <c r="G50" s="152"/>
      <c r="H50" s="152"/>
      <c r="I50" s="152"/>
      <c r="J50" s="152"/>
      <c r="K50" s="152"/>
      <c r="L50" s="95">
        <f>(18*22)-(L16*6%)</f>
        <v>40.825800000000015</v>
      </c>
    </row>
    <row r="51" spans="1:15" ht="21.75" customHeight="1" thickTop="1" thickBot="1" x14ac:dyDescent="0.25">
      <c r="A51" s="1"/>
      <c r="B51" s="55" t="s">
        <v>31</v>
      </c>
      <c r="C51" s="152" t="s">
        <v>116</v>
      </c>
      <c r="D51" s="152"/>
      <c r="E51" s="152"/>
      <c r="F51" s="152"/>
      <c r="G51" s="152"/>
      <c r="H51" s="152"/>
      <c r="I51" s="152"/>
      <c r="J51" s="152"/>
      <c r="K51" s="152"/>
      <c r="L51" s="95">
        <f>(22.28-20%*22.28)*22</f>
        <v>392.12800000000004</v>
      </c>
    </row>
    <row r="52" spans="1:15" ht="21.75" customHeight="1" thickTop="1" thickBot="1" x14ac:dyDescent="0.25">
      <c r="A52" s="1"/>
      <c r="B52" s="55" t="s">
        <v>32</v>
      </c>
      <c r="C52" s="152" t="s">
        <v>90</v>
      </c>
      <c r="D52" s="152"/>
      <c r="E52" s="152"/>
      <c r="F52" s="152"/>
      <c r="G52" s="152"/>
      <c r="H52" s="152"/>
      <c r="I52" s="152"/>
      <c r="J52" s="152"/>
      <c r="K52" s="152"/>
      <c r="L52" s="29">
        <v>60</v>
      </c>
    </row>
    <row r="53" spans="1:15" ht="21.75" customHeight="1" thickTop="1" thickBot="1" x14ac:dyDescent="0.25">
      <c r="A53" s="1"/>
      <c r="B53" s="55" t="s">
        <v>33</v>
      </c>
      <c r="C53" s="149" t="s">
        <v>49</v>
      </c>
      <c r="D53" s="149"/>
      <c r="E53" s="149"/>
      <c r="F53" s="149"/>
      <c r="G53" s="149"/>
      <c r="H53" s="149"/>
      <c r="I53" s="149"/>
      <c r="J53" s="149"/>
      <c r="K53" s="149"/>
      <c r="L53" s="48">
        <v>5</v>
      </c>
      <c r="O53" s="53"/>
    </row>
    <row r="54" spans="1:15" ht="21.75" customHeight="1" thickTop="1" thickBot="1" x14ac:dyDescent="0.25">
      <c r="A54" s="1"/>
      <c r="B54" s="55" t="s">
        <v>34</v>
      </c>
      <c r="C54" s="152" t="s">
        <v>37</v>
      </c>
      <c r="D54" s="152"/>
      <c r="E54" s="152"/>
      <c r="F54" s="152"/>
      <c r="G54" s="152"/>
      <c r="H54" s="152"/>
      <c r="I54" s="152"/>
      <c r="J54" s="152"/>
      <c r="K54" s="152"/>
      <c r="L54" s="48">
        <v>0</v>
      </c>
      <c r="O54" s="53"/>
    </row>
    <row r="55" spans="1:15" ht="21.75" customHeight="1" thickTop="1" thickBot="1" x14ac:dyDescent="0.25">
      <c r="A55" s="1"/>
      <c r="B55" s="55"/>
      <c r="C55" s="123" t="s">
        <v>50</v>
      </c>
      <c r="D55" s="123"/>
      <c r="E55" s="123"/>
      <c r="F55" s="123"/>
      <c r="G55" s="123"/>
      <c r="H55" s="123"/>
      <c r="I55" s="123"/>
      <c r="J55" s="123"/>
      <c r="K55" s="123"/>
      <c r="L55" s="23">
        <f>SUM(L50:L54)</f>
        <v>497.95380000000006</v>
      </c>
      <c r="O55" s="53"/>
    </row>
    <row r="56" spans="1:15" ht="21.75" customHeight="1" thickTop="1" x14ac:dyDescent="0.2">
      <c r="A56" s="1"/>
      <c r="B56" s="131" t="s">
        <v>108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3"/>
    </row>
    <row r="57" spans="1:15" ht="37.15" customHeight="1" thickBot="1" x14ac:dyDescent="0.25">
      <c r="A57" s="1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5" ht="21.75" customHeight="1" thickTop="1" thickBot="1" x14ac:dyDescent="0.25">
      <c r="A58" s="1"/>
      <c r="B58" s="123" t="s">
        <v>51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5" ht="21.75" customHeight="1" thickTop="1" thickBot="1" x14ac:dyDescent="0.25">
      <c r="A59" s="1"/>
      <c r="B59" s="37" t="s">
        <v>52</v>
      </c>
      <c r="C59" s="152" t="s">
        <v>91</v>
      </c>
      <c r="D59" s="152"/>
      <c r="E59" s="152"/>
      <c r="F59" s="152"/>
      <c r="G59" s="152"/>
      <c r="H59" s="152"/>
      <c r="I59" s="152"/>
      <c r="J59" s="152"/>
      <c r="K59" s="38">
        <f>K33</f>
        <v>0.1111</v>
      </c>
      <c r="L59" s="29">
        <f>L33</f>
        <v>657.66422699999998</v>
      </c>
    </row>
    <row r="60" spans="1:15" ht="21.75" customHeight="1" thickTop="1" thickBot="1" x14ac:dyDescent="0.25">
      <c r="A60" s="1"/>
      <c r="B60" s="37" t="s">
        <v>53</v>
      </c>
      <c r="C60" s="152" t="s">
        <v>54</v>
      </c>
      <c r="D60" s="152"/>
      <c r="E60" s="152"/>
      <c r="F60" s="152"/>
      <c r="G60" s="152"/>
      <c r="H60" s="152"/>
      <c r="I60" s="152"/>
      <c r="J60" s="152"/>
      <c r="K60" s="38">
        <f>K37</f>
        <v>0.3580000000000001</v>
      </c>
      <c r="L60" s="29">
        <f>L37</f>
        <v>2354.6498532659998</v>
      </c>
    </row>
    <row r="61" spans="1:15" ht="21.75" customHeight="1" thickTop="1" thickBot="1" x14ac:dyDescent="0.25">
      <c r="A61" s="1"/>
      <c r="B61" s="37" t="s">
        <v>55</v>
      </c>
      <c r="C61" s="152" t="s">
        <v>56</v>
      </c>
      <c r="D61" s="152"/>
      <c r="E61" s="152"/>
      <c r="F61" s="152"/>
      <c r="G61" s="152"/>
      <c r="H61" s="152"/>
      <c r="I61" s="152"/>
      <c r="J61" s="152"/>
      <c r="K61" s="152"/>
      <c r="L61" s="29">
        <f>L55</f>
        <v>497.95380000000006</v>
      </c>
    </row>
    <row r="62" spans="1:15" ht="21.75" customHeight="1" thickTop="1" thickBot="1" x14ac:dyDescent="0.25">
      <c r="A62" s="1"/>
      <c r="B62" s="55"/>
      <c r="C62" s="123" t="s">
        <v>50</v>
      </c>
      <c r="D62" s="123"/>
      <c r="E62" s="123"/>
      <c r="F62" s="123"/>
      <c r="G62" s="123"/>
      <c r="H62" s="123"/>
      <c r="I62" s="123"/>
      <c r="J62" s="123"/>
      <c r="K62" s="123"/>
      <c r="L62" s="23">
        <f>L59+L60+L61</f>
        <v>3510.2678802660002</v>
      </c>
    </row>
    <row r="63" spans="1:15" s="11" customFormat="1" ht="21.75" customHeight="1" thickTop="1" thickBot="1" x14ac:dyDescent="0.25">
      <c r="A63" s="10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5" s="11" customFormat="1" ht="21.75" customHeight="1" thickTop="1" thickBot="1" x14ac:dyDescent="0.25">
      <c r="A64" s="10"/>
      <c r="B64" s="115" t="s">
        <v>57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26"/>
      <c r="M64" s="77"/>
    </row>
    <row r="65" spans="1:16" s="11" customFormat="1" ht="21.75" customHeight="1" thickTop="1" thickBot="1" x14ac:dyDescent="0.25">
      <c r="A65" s="10"/>
      <c r="B65" s="55" t="s">
        <v>29</v>
      </c>
      <c r="C65" s="152" t="s">
        <v>136</v>
      </c>
      <c r="D65" s="152"/>
      <c r="E65" s="152"/>
      <c r="F65" s="152"/>
      <c r="G65" s="152"/>
      <c r="H65" s="152"/>
      <c r="I65" s="152"/>
      <c r="J65" s="152"/>
      <c r="K65" s="79">
        <v>4.1999999999999997E-3</v>
      </c>
      <c r="L65" s="73">
        <f>K65*L26</f>
        <v>24.862193999999999</v>
      </c>
      <c r="M65" s="77"/>
    </row>
    <row r="66" spans="1:16" s="11" customFormat="1" ht="21.75" customHeight="1" thickTop="1" thickBot="1" x14ac:dyDescent="0.25">
      <c r="A66" s="10"/>
      <c r="B66" s="55" t="s">
        <v>31</v>
      </c>
      <c r="C66" s="152" t="s">
        <v>128</v>
      </c>
      <c r="D66" s="152"/>
      <c r="E66" s="152"/>
      <c r="F66" s="152"/>
      <c r="G66" s="152"/>
      <c r="H66" s="152"/>
      <c r="I66" s="152"/>
      <c r="J66" s="152"/>
      <c r="K66" s="80">
        <f>K65*K43</f>
        <v>3.3599999999999998E-4</v>
      </c>
      <c r="L66" s="73">
        <f>K66*L26</f>
        <v>1.9889755199999999</v>
      </c>
      <c r="M66" s="77"/>
    </row>
    <row r="67" spans="1:16" s="11" customFormat="1" ht="28.15" customHeight="1" thickTop="1" thickBot="1" x14ac:dyDescent="0.25">
      <c r="A67" s="10"/>
      <c r="B67" s="55" t="s">
        <v>32</v>
      </c>
      <c r="C67" s="157" t="s">
        <v>129</v>
      </c>
      <c r="D67" s="157"/>
      <c r="E67" s="157"/>
      <c r="F67" s="157"/>
      <c r="G67" s="157"/>
      <c r="H67" s="157"/>
      <c r="I67" s="157"/>
      <c r="J67" s="157"/>
      <c r="K67" s="79">
        <v>2.5000000000000001E-2</v>
      </c>
      <c r="L67" s="73">
        <f>L26*K67</f>
        <v>147.98925</v>
      </c>
      <c r="M67" s="77"/>
      <c r="P67" s="51"/>
    </row>
    <row r="68" spans="1:16" s="11" customFormat="1" ht="21.75" customHeight="1" thickTop="1" thickBot="1" x14ac:dyDescent="0.25">
      <c r="A68" s="10"/>
      <c r="B68" s="55" t="s">
        <v>33</v>
      </c>
      <c r="C68" s="152" t="s">
        <v>130</v>
      </c>
      <c r="D68" s="152"/>
      <c r="E68" s="152"/>
      <c r="F68" s="152"/>
      <c r="G68" s="152"/>
      <c r="H68" s="152"/>
      <c r="I68" s="152"/>
      <c r="J68" s="152"/>
      <c r="K68" s="79">
        <v>1.9400000000000001E-2</v>
      </c>
      <c r="L68" s="73">
        <f>L26*K68</f>
        <v>114.839658</v>
      </c>
      <c r="M68" s="77"/>
    </row>
    <row r="69" spans="1:16" s="11" customFormat="1" ht="30" customHeight="1" thickTop="1" thickBot="1" x14ac:dyDescent="0.25">
      <c r="A69" s="10"/>
      <c r="B69" s="55" t="s">
        <v>34</v>
      </c>
      <c r="C69" s="152" t="s">
        <v>58</v>
      </c>
      <c r="D69" s="152"/>
      <c r="E69" s="152"/>
      <c r="F69" s="152"/>
      <c r="G69" s="152"/>
      <c r="H69" s="152"/>
      <c r="I69" s="152"/>
      <c r="J69" s="152"/>
      <c r="K69" s="79">
        <f>K68*K37</f>
        <v>6.9452000000000021E-3</v>
      </c>
      <c r="L69" s="73">
        <f>K69*L26</f>
        <v>41.112597564000012</v>
      </c>
      <c r="M69" s="77"/>
    </row>
    <row r="70" spans="1:16" s="11" customFormat="1" ht="30" customHeight="1" thickTop="1" thickBot="1" x14ac:dyDescent="0.25">
      <c r="A70" s="10"/>
      <c r="B70" s="55" t="s">
        <v>35</v>
      </c>
      <c r="C70" s="153" t="s">
        <v>131</v>
      </c>
      <c r="D70" s="153"/>
      <c r="E70" s="153"/>
      <c r="F70" s="153"/>
      <c r="G70" s="153"/>
      <c r="H70" s="153"/>
      <c r="I70" s="153"/>
      <c r="J70" s="153"/>
      <c r="K70" s="79">
        <v>2.5000000000000001E-2</v>
      </c>
      <c r="L70" s="73">
        <f>K70*(L26+L33)</f>
        <v>164.430855675</v>
      </c>
      <c r="M70" s="77"/>
      <c r="P70" s="14"/>
    </row>
    <row r="71" spans="1:16" s="11" customFormat="1" ht="21.75" customHeight="1" thickTop="1" thickBot="1" x14ac:dyDescent="0.25">
      <c r="A71" s="10"/>
      <c r="B71" s="115" t="s">
        <v>50</v>
      </c>
      <c r="C71" s="115"/>
      <c r="D71" s="115"/>
      <c r="E71" s="115"/>
      <c r="F71" s="115"/>
      <c r="G71" s="115"/>
      <c r="H71" s="115"/>
      <c r="I71" s="115"/>
      <c r="J71" s="115"/>
      <c r="K71" s="30"/>
      <c r="L71" s="31">
        <f>SUM(L65:L70)</f>
        <v>495.22353075900003</v>
      </c>
      <c r="M71" s="77"/>
    </row>
    <row r="72" spans="1:16" s="11" customFormat="1" ht="21.75" customHeight="1" thickTop="1" x14ac:dyDescent="0.2">
      <c r="A72" s="10"/>
      <c r="B72" s="131" t="s">
        <v>95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3"/>
      <c r="M72" s="77"/>
    </row>
    <row r="73" spans="1:16" s="11" customFormat="1" ht="21.75" customHeight="1" x14ac:dyDescent="0.2">
      <c r="A73" s="10"/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8"/>
      <c r="M73" s="77"/>
    </row>
    <row r="74" spans="1:16" s="11" customFormat="1" ht="12.6" customHeight="1" thickBot="1" x14ac:dyDescent="0.25">
      <c r="A74" s="10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77"/>
    </row>
    <row r="75" spans="1:16" s="11" customFormat="1" ht="21.75" customHeight="1" thickTop="1" thickBot="1" x14ac:dyDescent="0.25">
      <c r="A75" s="10"/>
      <c r="B75" s="115" t="s">
        <v>93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26"/>
      <c r="M75" s="77"/>
    </row>
    <row r="76" spans="1:16" s="11" customFormat="1" ht="21.75" customHeight="1" thickTop="1" thickBot="1" x14ac:dyDescent="0.25">
      <c r="A76" s="10"/>
      <c r="B76" s="55" t="s">
        <v>29</v>
      </c>
      <c r="C76" s="152" t="s">
        <v>114</v>
      </c>
      <c r="D76" s="152"/>
      <c r="E76" s="152"/>
      <c r="F76" s="152"/>
      <c r="G76" s="152"/>
      <c r="H76" s="152"/>
      <c r="I76" s="152"/>
      <c r="J76" s="152"/>
      <c r="K76" s="81">
        <v>8.3299999999999999E-2</v>
      </c>
      <c r="L76" s="29">
        <f t="shared" ref="L76:L81" si="0">K76*$L$26</f>
        <v>493.10018099999996</v>
      </c>
      <c r="M76" s="77"/>
      <c r="O76" s="50"/>
      <c r="P76" s="49"/>
    </row>
    <row r="77" spans="1:16" s="11" customFormat="1" ht="21.75" customHeight="1" thickTop="1" thickBot="1" x14ac:dyDescent="0.25">
      <c r="A77" s="10"/>
      <c r="B77" s="55" t="s">
        <v>31</v>
      </c>
      <c r="C77" s="152" t="s">
        <v>125</v>
      </c>
      <c r="D77" s="152"/>
      <c r="E77" s="152"/>
      <c r="F77" s="152"/>
      <c r="G77" s="152"/>
      <c r="H77" s="152"/>
      <c r="I77" s="152"/>
      <c r="J77" s="152"/>
      <c r="K77" s="81">
        <v>7.7000000000000002E-3</v>
      </c>
      <c r="L77" s="29">
        <f t="shared" si="0"/>
        <v>45.580689</v>
      </c>
      <c r="M77" s="77"/>
    </row>
    <row r="78" spans="1:16" s="11" customFormat="1" ht="21.75" customHeight="1" thickTop="1" thickBot="1" x14ac:dyDescent="0.25">
      <c r="A78" s="10"/>
      <c r="B78" s="55" t="s">
        <v>32</v>
      </c>
      <c r="C78" s="152" t="s">
        <v>126</v>
      </c>
      <c r="D78" s="152"/>
      <c r="E78" s="152"/>
      <c r="F78" s="152"/>
      <c r="G78" s="152"/>
      <c r="H78" s="152"/>
      <c r="I78" s="152"/>
      <c r="J78" s="152"/>
      <c r="K78" s="81">
        <v>4.4999999999999997E-3</v>
      </c>
      <c r="L78" s="29">
        <f t="shared" si="0"/>
        <v>26.638064999999997</v>
      </c>
      <c r="M78" s="77"/>
    </row>
    <row r="79" spans="1:16" s="11" customFormat="1" ht="21.75" customHeight="1" thickTop="1" thickBot="1" x14ac:dyDescent="0.25">
      <c r="A79" s="10"/>
      <c r="B79" s="55" t="s">
        <v>33</v>
      </c>
      <c r="C79" s="152" t="s">
        <v>121</v>
      </c>
      <c r="D79" s="152"/>
      <c r="E79" s="152"/>
      <c r="F79" s="152"/>
      <c r="G79" s="152"/>
      <c r="H79" s="152"/>
      <c r="I79" s="152"/>
      <c r="J79" s="152"/>
      <c r="K79" s="87">
        <v>7.1999999999999998E-3</v>
      </c>
      <c r="L79" s="29">
        <f t="shared" si="0"/>
        <v>42.620903999999996</v>
      </c>
      <c r="M79" s="77"/>
    </row>
    <row r="80" spans="1:16" s="11" customFormat="1" ht="21.75" customHeight="1" thickTop="1" thickBot="1" x14ac:dyDescent="0.25">
      <c r="A80" s="10"/>
      <c r="B80" s="55" t="s">
        <v>34</v>
      </c>
      <c r="C80" s="152" t="s">
        <v>127</v>
      </c>
      <c r="D80" s="152"/>
      <c r="E80" s="152"/>
      <c r="F80" s="152"/>
      <c r="G80" s="152"/>
      <c r="H80" s="152"/>
      <c r="I80" s="152"/>
      <c r="J80" s="152"/>
      <c r="K80" s="82">
        <v>2.5000000000000001E-3</v>
      </c>
      <c r="L80" s="29">
        <f t="shared" si="0"/>
        <v>14.798924999999999</v>
      </c>
      <c r="M80" s="77"/>
    </row>
    <row r="81" spans="1:15" s="11" customFormat="1" ht="21.75" customHeight="1" thickTop="1" thickBot="1" x14ac:dyDescent="0.25">
      <c r="A81" s="10"/>
      <c r="B81" s="55" t="s">
        <v>35</v>
      </c>
      <c r="C81" s="152" t="s">
        <v>37</v>
      </c>
      <c r="D81" s="152"/>
      <c r="E81" s="152"/>
      <c r="F81" s="152"/>
      <c r="G81" s="152"/>
      <c r="H81" s="152"/>
      <c r="I81" s="152"/>
      <c r="J81" s="152"/>
      <c r="K81" s="74">
        <v>0</v>
      </c>
      <c r="L81" s="29">
        <f t="shared" si="0"/>
        <v>0</v>
      </c>
      <c r="M81" s="77"/>
    </row>
    <row r="82" spans="1:15" s="11" customFormat="1" ht="21.75" customHeight="1" thickTop="1" thickBot="1" x14ac:dyDescent="0.25">
      <c r="A82" s="10"/>
      <c r="B82" s="55" t="s">
        <v>36</v>
      </c>
      <c r="C82" s="152" t="s">
        <v>84</v>
      </c>
      <c r="D82" s="152"/>
      <c r="E82" s="152"/>
      <c r="F82" s="152"/>
      <c r="G82" s="152"/>
      <c r="H82" s="152"/>
      <c r="I82" s="152"/>
      <c r="J82" s="152"/>
      <c r="K82" s="38">
        <f>(K76+K77+K78+K79+K80+K81)*K37</f>
        <v>3.766160000000001E-2</v>
      </c>
      <c r="L82" s="29">
        <f>L26*K82</f>
        <v>222.94047751200006</v>
      </c>
      <c r="M82" s="77"/>
    </row>
    <row r="83" spans="1:15" s="11" customFormat="1" ht="21.75" customHeight="1" thickTop="1" thickBot="1" x14ac:dyDescent="0.25">
      <c r="A83" s="10"/>
      <c r="B83" s="158" t="s">
        <v>50</v>
      </c>
      <c r="C83" s="158"/>
      <c r="D83" s="158"/>
      <c r="E83" s="158"/>
      <c r="F83" s="158"/>
      <c r="G83" s="158"/>
      <c r="H83" s="158"/>
      <c r="I83" s="158"/>
      <c r="J83" s="158"/>
      <c r="K83" s="45">
        <f>SUM(K76:K82)</f>
        <v>0.14286160000000001</v>
      </c>
      <c r="L83" s="31">
        <f>SUM(L76:L82)</f>
        <v>845.67924151199998</v>
      </c>
    </row>
    <row r="84" spans="1:15" s="11" customFormat="1" ht="21.75" customHeight="1" thickTop="1" x14ac:dyDescent="0.2">
      <c r="A84" s="10"/>
      <c r="B84" s="131" t="s">
        <v>92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3"/>
    </row>
    <row r="85" spans="1:15" s="11" customFormat="1" ht="21.75" customHeight="1" thickBot="1" x14ac:dyDescent="0.25">
      <c r="A85" s="10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8"/>
    </row>
    <row r="86" spans="1:15" ht="21.75" customHeight="1" thickTop="1" thickBot="1" x14ac:dyDescent="0.25">
      <c r="A86" s="1"/>
      <c r="B86" s="115" t="s">
        <v>83</v>
      </c>
      <c r="C86" s="116"/>
      <c r="D86" s="116"/>
      <c r="E86" s="116"/>
      <c r="F86" s="116"/>
      <c r="G86" s="116"/>
      <c r="H86" s="116"/>
      <c r="I86" s="116"/>
      <c r="J86" s="116"/>
      <c r="K86" s="126"/>
      <c r="L86" s="55" t="s">
        <v>59</v>
      </c>
    </row>
    <row r="87" spans="1:15" ht="21.75" customHeight="1" thickTop="1" thickBot="1" x14ac:dyDescent="0.25">
      <c r="A87" s="1"/>
      <c r="B87" s="55" t="s">
        <v>29</v>
      </c>
      <c r="C87" s="149" t="s">
        <v>60</v>
      </c>
      <c r="D87" s="149"/>
      <c r="E87" s="149"/>
      <c r="F87" s="149"/>
      <c r="G87" s="149"/>
      <c r="H87" s="149"/>
      <c r="I87" s="149"/>
      <c r="J87" s="149"/>
      <c r="K87" s="149"/>
      <c r="L87" s="60">
        <v>59.73</v>
      </c>
    </row>
    <row r="88" spans="1:15" ht="21.75" customHeight="1" thickTop="1" thickBot="1" x14ac:dyDescent="0.25">
      <c r="A88" s="1"/>
      <c r="B88" s="123" t="s">
        <v>31</v>
      </c>
      <c r="C88" s="150" t="s">
        <v>37</v>
      </c>
      <c r="D88" s="150"/>
      <c r="E88" s="151" t="s">
        <v>96</v>
      </c>
      <c r="F88" s="151"/>
      <c r="G88" s="151"/>
      <c r="H88" s="151"/>
      <c r="I88" s="151"/>
      <c r="J88" s="151"/>
      <c r="K88" s="151"/>
      <c r="L88" s="60"/>
      <c r="N88" s="75"/>
      <c r="O88" s="61"/>
    </row>
    <row r="89" spans="1:15" ht="21.75" customHeight="1" thickTop="1" thickBot="1" x14ac:dyDescent="0.25">
      <c r="A89" s="1"/>
      <c r="B89" s="123"/>
      <c r="C89" s="150"/>
      <c r="D89" s="150"/>
      <c r="E89" s="151" t="s">
        <v>97</v>
      </c>
      <c r="F89" s="151"/>
      <c r="G89" s="151"/>
      <c r="H89" s="151"/>
      <c r="I89" s="151"/>
      <c r="J89" s="151"/>
      <c r="K89" s="151"/>
      <c r="L89" s="60"/>
      <c r="N89" s="62"/>
      <c r="O89" s="61"/>
    </row>
    <row r="90" spans="1:15" s="11" customFormat="1" ht="21.75" customHeight="1" thickTop="1" thickBot="1" x14ac:dyDescent="0.25">
      <c r="A90" s="10"/>
      <c r="B90" s="115" t="s">
        <v>61</v>
      </c>
      <c r="C90" s="116"/>
      <c r="D90" s="116"/>
      <c r="E90" s="116"/>
      <c r="F90" s="116"/>
      <c r="G90" s="116"/>
      <c r="H90" s="116"/>
      <c r="I90" s="116"/>
      <c r="J90" s="116"/>
      <c r="K90" s="126"/>
      <c r="L90" s="31">
        <f>SUM(L87:L89)</f>
        <v>59.73</v>
      </c>
      <c r="N90" s="62"/>
      <c r="O90" s="61"/>
    </row>
    <row r="91" spans="1:15" s="11" customFormat="1" ht="48.75" customHeight="1" thickTop="1" thickBot="1" x14ac:dyDescent="0.25">
      <c r="A91" s="10"/>
      <c r="B91" s="131" t="s">
        <v>98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3"/>
    </row>
    <row r="92" spans="1:15" s="11" customFormat="1" ht="21.75" customHeight="1" thickTop="1" thickBot="1" x14ac:dyDescent="0.25">
      <c r="A92" s="10"/>
      <c r="B92" s="115" t="s">
        <v>82</v>
      </c>
      <c r="C92" s="116"/>
      <c r="D92" s="116"/>
      <c r="E92" s="116"/>
      <c r="F92" s="116"/>
      <c r="G92" s="116"/>
      <c r="H92" s="116"/>
      <c r="I92" s="116"/>
      <c r="J92" s="116"/>
      <c r="K92" s="126"/>
      <c r="L92" s="55" t="s">
        <v>28</v>
      </c>
    </row>
    <row r="93" spans="1:15" s="11" customFormat="1" ht="21.75" customHeight="1" thickTop="1" thickBot="1" x14ac:dyDescent="0.25">
      <c r="A93" s="10"/>
      <c r="B93" s="55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>
        <v>0.05</v>
      </c>
      <c r="L93" s="22">
        <f>K93*L113</f>
        <v>541.52353262685006</v>
      </c>
    </row>
    <row r="94" spans="1:15" s="11" customFormat="1" ht="21.75" customHeight="1" thickTop="1" thickBot="1" x14ac:dyDescent="0.25">
      <c r="A94" s="10"/>
      <c r="B94" s="55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>
        <v>0.1</v>
      </c>
      <c r="L94" s="22">
        <f>(L113+L93)*K94</f>
        <v>1137.1994185163851</v>
      </c>
    </row>
    <row r="95" spans="1:15" s="11" customFormat="1" ht="21.75" customHeight="1" thickTop="1" thickBot="1" x14ac:dyDescent="0.25">
      <c r="A95" s="10"/>
      <c r="B95" s="123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</row>
    <row r="96" spans="1:15" s="11" customFormat="1" ht="21.75" customHeight="1" thickTop="1" thickBot="1" x14ac:dyDescent="0.25">
      <c r="A96" s="10"/>
      <c r="B96" s="123"/>
      <c r="C96" s="17"/>
      <c r="D96" s="32" t="s">
        <v>17</v>
      </c>
      <c r="E96" s="32"/>
      <c r="F96" s="32"/>
      <c r="G96" s="17" t="s">
        <v>18</v>
      </c>
      <c r="H96" s="33"/>
      <c r="I96" s="33"/>
      <c r="J96" s="134">
        <f>SUM(K96:K98)</f>
        <v>0.14250000000000002</v>
      </c>
      <c r="K96" s="41">
        <v>1.6500000000000001E-2</v>
      </c>
      <c r="L96" s="47">
        <f>((L113+L93+L94)/(1-J96))*K96</f>
        <v>240.70168450230196</v>
      </c>
    </row>
    <row r="97" spans="1:12" s="11" customFormat="1" ht="21.75" customHeight="1" thickTop="1" thickBot="1" x14ac:dyDescent="0.25">
      <c r="A97" s="10"/>
      <c r="B97" s="123"/>
      <c r="C97" s="17"/>
      <c r="D97" s="17"/>
      <c r="E97" s="17"/>
      <c r="F97" s="17"/>
      <c r="G97" s="17" t="s">
        <v>19</v>
      </c>
      <c r="H97" s="33"/>
      <c r="I97" s="33"/>
      <c r="J97" s="135"/>
      <c r="K97" s="41">
        <v>7.5999999999999998E-2</v>
      </c>
      <c r="L97" s="47">
        <f>((L113+L93+L94)/(1-J96))*K97</f>
        <v>1108.6865467984817</v>
      </c>
    </row>
    <row r="98" spans="1:12" s="11" customFormat="1" ht="21.75" customHeight="1" thickTop="1" thickBot="1" x14ac:dyDescent="0.25">
      <c r="A98" s="10"/>
      <c r="B98" s="123"/>
      <c r="C98" s="32"/>
      <c r="D98" s="32" t="s">
        <v>20</v>
      </c>
      <c r="E98" s="32"/>
      <c r="F98" s="17"/>
      <c r="G98" s="17" t="s">
        <v>21</v>
      </c>
      <c r="H98" s="33"/>
      <c r="I98" s="33"/>
      <c r="J98" s="136"/>
      <c r="K98" s="41">
        <v>0.05</v>
      </c>
      <c r="L98" s="47">
        <f>((L113+L93+L94)/(1-J96))*K98</f>
        <v>729.3990439463696</v>
      </c>
    </row>
    <row r="99" spans="1:12" s="11" customFormat="1" ht="21.75" customHeight="1" thickTop="1" thickBot="1" x14ac:dyDescent="0.25">
      <c r="A99" s="10"/>
      <c r="B99" s="56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3757.5102263903882</v>
      </c>
    </row>
    <row r="100" spans="1:12" s="11" customFormat="1" ht="37.15" customHeight="1" thickTop="1" thickBot="1" x14ac:dyDescent="0.25">
      <c r="A100" s="10"/>
      <c r="B100" s="137" t="s">
        <v>77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s="11" customFormat="1" ht="21.6" hidden="1" customHeight="1" x14ac:dyDescent="0.2">
      <c r="A101" s="10"/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</row>
    <row r="102" spans="1:12" s="11" customFormat="1" ht="21.6" hidden="1" customHeight="1" x14ac:dyDescent="0.2">
      <c r="A102" s="10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2"/>
    </row>
    <row r="103" spans="1:12" s="11" customFormat="1" ht="21.6" hidden="1" customHeight="1" x14ac:dyDescent="0.2">
      <c r="A103" s="10"/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2"/>
    </row>
    <row r="104" spans="1:12" s="11" customFormat="1" ht="21.6" hidden="1" customHeight="1" x14ac:dyDescent="0.2">
      <c r="A104" s="10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</row>
    <row r="105" spans="1:12" ht="21.6" hidden="1" customHeight="1" x14ac:dyDescent="0.2">
      <c r="A105" s="1"/>
      <c r="B105" s="143"/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</row>
    <row r="106" spans="1:12" ht="21.75" customHeight="1" thickTop="1" thickBot="1" x14ac:dyDescent="0.25">
      <c r="A106" s="1"/>
      <c r="B106" s="115" t="s">
        <v>62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26"/>
    </row>
    <row r="107" spans="1:12" ht="21.75" customHeight="1" thickTop="1" thickBot="1" x14ac:dyDescent="0.25">
      <c r="A107" s="1"/>
      <c r="B107" s="127" t="s">
        <v>63</v>
      </c>
      <c r="C107" s="128"/>
      <c r="D107" s="128"/>
      <c r="E107" s="128"/>
      <c r="F107" s="128"/>
      <c r="G107" s="128"/>
      <c r="H107" s="128"/>
      <c r="I107" s="128"/>
      <c r="J107" s="128"/>
      <c r="K107" s="129"/>
      <c r="L107" s="55" t="s">
        <v>59</v>
      </c>
    </row>
    <row r="108" spans="1:12" ht="21.75" customHeight="1" thickTop="1" thickBot="1" x14ac:dyDescent="0.25">
      <c r="A108" s="1"/>
      <c r="B108" s="55" t="s">
        <v>29</v>
      </c>
      <c r="C108" s="117" t="s">
        <v>27</v>
      </c>
      <c r="D108" s="118"/>
      <c r="E108" s="118"/>
      <c r="F108" s="118"/>
      <c r="G108" s="118"/>
      <c r="H108" s="118"/>
      <c r="I108" s="118"/>
      <c r="J108" s="118"/>
      <c r="K108" s="119"/>
      <c r="L108" s="22">
        <f>L26</f>
        <v>5919.57</v>
      </c>
    </row>
    <row r="109" spans="1:12" ht="21.75" customHeight="1" thickTop="1" thickBot="1" x14ac:dyDescent="0.25">
      <c r="A109" s="1"/>
      <c r="B109" s="55" t="s">
        <v>31</v>
      </c>
      <c r="C109" s="130" t="s">
        <v>64</v>
      </c>
      <c r="D109" s="130"/>
      <c r="E109" s="130"/>
      <c r="F109" s="130"/>
      <c r="G109" s="130"/>
      <c r="H109" s="130"/>
      <c r="I109" s="130"/>
      <c r="J109" s="130"/>
      <c r="K109" s="130"/>
      <c r="L109" s="22">
        <f>L62</f>
        <v>3510.2678802660002</v>
      </c>
    </row>
    <row r="110" spans="1:12" ht="21.75" customHeight="1" thickTop="1" thickBot="1" x14ac:dyDescent="0.25">
      <c r="A110" s="1"/>
      <c r="B110" s="55" t="s">
        <v>32</v>
      </c>
      <c r="C110" s="117" t="s">
        <v>65</v>
      </c>
      <c r="D110" s="118"/>
      <c r="E110" s="118"/>
      <c r="F110" s="118"/>
      <c r="G110" s="118"/>
      <c r="H110" s="118"/>
      <c r="I110" s="118"/>
      <c r="J110" s="118"/>
      <c r="K110" s="119"/>
      <c r="L110" s="22">
        <f>L71</f>
        <v>495.22353075900003</v>
      </c>
    </row>
    <row r="111" spans="1:12" ht="21.75" customHeight="1" thickTop="1" thickBot="1" x14ac:dyDescent="0.25">
      <c r="A111" s="1"/>
      <c r="B111" s="55" t="s">
        <v>33</v>
      </c>
      <c r="C111" s="117" t="s">
        <v>66</v>
      </c>
      <c r="D111" s="118"/>
      <c r="E111" s="118"/>
      <c r="F111" s="118"/>
      <c r="G111" s="118"/>
      <c r="H111" s="118"/>
      <c r="I111" s="118"/>
      <c r="J111" s="118"/>
      <c r="K111" s="119"/>
      <c r="L111" s="22">
        <f>L83</f>
        <v>845.67924151199998</v>
      </c>
    </row>
    <row r="112" spans="1:12" ht="21.75" customHeight="1" thickTop="1" thickBot="1" x14ac:dyDescent="0.25">
      <c r="A112" s="1"/>
      <c r="B112" s="55" t="s">
        <v>34</v>
      </c>
      <c r="C112" s="117" t="s">
        <v>86</v>
      </c>
      <c r="D112" s="118"/>
      <c r="E112" s="118"/>
      <c r="F112" s="118"/>
      <c r="G112" s="118"/>
      <c r="H112" s="118"/>
      <c r="I112" s="118"/>
      <c r="J112" s="118"/>
      <c r="K112" s="119"/>
      <c r="L112" s="22">
        <f>L90</f>
        <v>59.73</v>
      </c>
    </row>
    <row r="113" spans="1:13" ht="21.75" customHeight="1" thickTop="1" thickBot="1" x14ac:dyDescent="0.25">
      <c r="A113" s="1"/>
      <c r="B113" s="115" t="s">
        <v>67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31">
        <f>SUM(L108:L112)</f>
        <v>10830.470652537</v>
      </c>
      <c r="M113" s="12"/>
    </row>
    <row r="114" spans="1:13" s="11" customFormat="1" ht="21.75" customHeight="1" thickTop="1" thickBot="1" x14ac:dyDescent="0.25">
      <c r="A114" s="10"/>
      <c r="B114" s="55" t="s">
        <v>35</v>
      </c>
      <c r="C114" s="117" t="s">
        <v>85</v>
      </c>
      <c r="D114" s="118"/>
      <c r="E114" s="118"/>
      <c r="F114" s="118"/>
      <c r="G114" s="118"/>
      <c r="H114" s="118"/>
      <c r="I114" s="118"/>
      <c r="J114" s="118"/>
      <c r="K114" s="119"/>
      <c r="L114" s="22">
        <f>L99</f>
        <v>3757.5102263903882</v>
      </c>
    </row>
    <row r="115" spans="1:13" ht="34.15" customHeight="1" thickTop="1" thickBot="1" x14ac:dyDescent="0.25">
      <c r="A115" s="1"/>
      <c r="B115" s="120" t="s">
        <v>69</v>
      </c>
      <c r="C115" s="121"/>
      <c r="D115" s="121"/>
      <c r="E115" s="121"/>
      <c r="F115" s="121"/>
      <c r="G115" s="121"/>
      <c r="H115" s="121"/>
      <c r="I115" s="121"/>
      <c r="J115" s="121"/>
      <c r="K115" s="122"/>
      <c r="L115" s="42">
        <f>ROUND(SUM(L113+L114),2)</f>
        <v>14587.98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23" t="s">
        <v>70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3" ht="50.25" customHeight="1" thickTop="1" thickBot="1" x14ac:dyDescent="0.25">
      <c r="A118" s="1"/>
      <c r="B118" s="124" t="s">
        <v>71</v>
      </c>
      <c r="C118" s="124"/>
      <c r="D118" s="124"/>
      <c r="E118" s="125" t="s">
        <v>112</v>
      </c>
      <c r="F118" s="125"/>
      <c r="G118" s="125" t="s">
        <v>72</v>
      </c>
      <c r="H118" s="125"/>
      <c r="I118" s="125" t="s">
        <v>73</v>
      </c>
      <c r="J118" s="125"/>
      <c r="K118" s="58" t="s">
        <v>113</v>
      </c>
      <c r="L118" s="34" t="s">
        <v>74</v>
      </c>
    </row>
    <row r="119" spans="1:13" ht="21.75" customHeight="1" thickTop="1" thickBot="1" x14ac:dyDescent="0.25">
      <c r="A119" s="1"/>
      <c r="B119" s="110" t="s">
        <v>124</v>
      </c>
      <c r="C119" s="110"/>
      <c r="D119" s="110"/>
      <c r="E119" s="111">
        <f>L115</f>
        <v>14587.98</v>
      </c>
      <c r="F119" s="111"/>
      <c r="G119" s="112">
        <v>1</v>
      </c>
      <c r="H119" s="112"/>
      <c r="I119" s="111">
        <f>G119*E119</f>
        <v>14587.98</v>
      </c>
      <c r="J119" s="111"/>
      <c r="K119" s="97">
        <v>2</v>
      </c>
      <c r="L119" s="35">
        <f>ROUND(K119*I119,2)</f>
        <v>29175.96</v>
      </c>
    </row>
    <row r="120" spans="1:13" ht="36.75" customHeight="1" thickTop="1" thickBot="1" x14ac:dyDescent="0.25">
      <c r="A120" s="1"/>
      <c r="B120" s="114" t="s">
        <v>75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43">
        <f>L119</f>
        <v>29175.96</v>
      </c>
    </row>
    <row r="121" spans="1:13" ht="36.75" customHeight="1" thickTop="1" thickBot="1" x14ac:dyDescent="0.25">
      <c r="A121" s="1"/>
      <c r="B121" s="115" t="s">
        <v>78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43">
        <f>L120*12</f>
        <v>350111.52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CONSOLIDAÇÃO</vt:lpstr>
      <vt:lpstr>Auxiliar de Arquivo</vt:lpstr>
      <vt:lpstr>Arquivista</vt:lpstr>
      <vt:lpstr>Assistente de Direção Superior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Flaviane Almeida</cp:lastModifiedBy>
  <cp:revision>11</cp:revision>
  <cp:lastPrinted>2018-06-15T12:53:13Z</cp:lastPrinted>
  <dcterms:created xsi:type="dcterms:W3CDTF">2017-04-19T09:28:32Z</dcterms:created>
  <dcterms:modified xsi:type="dcterms:W3CDTF">2022-04-26T18:45:12Z</dcterms:modified>
  <dc:language>pt-BR</dc:language>
</cp:coreProperties>
</file>