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10.16.110.251\dpto\COMPRAS\MARINA\LICITAÇÕES\2021\Climatização - Etapa 2B\Edital para publicacao\"/>
    </mc:Choice>
  </mc:AlternateContent>
  <xr:revisionPtr revIDLastSave="0" documentId="13_ncr:1_{D7D60296-F47E-48E5-B074-D1C72D0831C9}" xr6:coauthVersionLast="36" xr6:coauthVersionMax="36" xr10:uidLastSave="{00000000-0000-0000-0000-000000000000}"/>
  <bookViews>
    <workbookView xWindow="0" yWindow="0" windowWidth="12770" windowHeight="4320" activeTab="2" xr2:uid="{00000000-000D-0000-FFFF-FFFF00000000}"/>
  </bookViews>
  <sheets>
    <sheet name="Orçamento Sintetico" sheetId="6" r:id="rId1"/>
    <sheet name="Orçamento Analítico" sheetId="36" r:id="rId2"/>
    <sheet name="CRONOGRAMA" sheetId="37" r:id="rId3"/>
  </sheets>
  <externalReferences>
    <externalReference r:id="rId4"/>
    <externalReference r:id="rId5"/>
    <externalReference r:id="rId6"/>
    <externalReference r:id="rId7"/>
  </externalReferences>
  <definedNames>
    <definedName name="_Regression_Int">1</definedName>
    <definedName name="_Toc17708825" localSheetId="0">'Orçamento Sintetico'!#REF!</definedName>
    <definedName name="apf1a">[1]Caixilhos!$D$7</definedName>
    <definedName name="_xlnm.Print_Area" localSheetId="1">'Orçamento Analítico'!$B$2:$K$26</definedName>
    <definedName name="BFD">[2]Premissas!$F$6</definedName>
    <definedName name="contole" localSheetId="1">#REF!</definedName>
    <definedName name="contole">#REF!</definedName>
    <definedName name="cpf1a">[1]Caixilhos!$C$7</definedName>
    <definedName name="EQP">[3]EQP!$B$5:$I$74</definedName>
    <definedName name="Excel_BuiltIn_Database" localSheetId="1">#REF!</definedName>
    <definedName name="Excel_BuiltIn_Database">#REF!</definedName>
    <definedName name="K">'[4]Planlha Orçamentária de Custo'!$D$418</definedName>
    <definedName name="Resumo" localSheetId="1">#REF!</definedName>
    <definedName name="Resumo">#REF!</definedName>
    <definedName name="SHARED_FORMULA_106_31_106_31_17" localSheetId="1">SUM(#REF!)</definedName>
    <definedName name="SHARED_FORMULA_106_31_106_31_17">SUM(#REF!)</definedName>
    <definedName name="SHARED_FORMULA_121_31_121_31_17" localSheetId="1">SUM(#REF!)</definedName>
    <definedName name="SHARED_FORMULA_121_31_121_31_17">SUM(#REF!)</definedName>
    <definedName name="SHARED_FORMULA_136_31_136_31_17" localSheetId="1">SUM(#REF!)</definedName>
    <definedName name="SHARED_FORMULA_136_31_136_31_17">SUM(#REF!)</definedName>
    <definedName name="SHARED_FORMULA_151_31_151_31_17" localSheetId="1">SUM(#REF!)</definedName>
    <definedName name="SHARED_FORMULA_151_31_151_31_17">SUM(#REF!)</definedName>
    <definedName name="SHARED_FORMULA_166_31_166_31_17" localSheetId="1">SUM(#REF!)</definedName>
    <definedName name="SHARED_FORMULA_166_31_166_31_17">SUM(#REF!)</definedName>
    <definedName name="SHARED_FORMULA_17_31_17_31_17" localSheetId="1">SUM(#REF!)</definedName>
    <definedName name="SHARED_FORMULA_17_31_17_31_17">SUM(#REF!)</definedName>
    <definedName name="SHARED_FORMULA_181_31_181_31_17" localSheetId="1">SUM(#REF!)</definedName>
    <definedName name="SHARED_FORMULA_181_31_181_31_17">SUM(#REF!)</definedName>
    <definedName name="SHARED_FORMULA_196_31_196_31_17" localSheetId="1">SUM(#REF!)</definedName>
    <definedName name="SHARED_FORMULA_196_31_196_31_17">SUM(#REF!)</definedName>
    <definedName name="SHARED_FORMULA_2_31_2_31_17" localSheetId="1">SUM(#REF!)</definedName>
    <definedName name="SHARED_FORMULA_2_31_2_31_17">SUM(#REF!)</definedName>
    <definedName name="SHARED_FORMULA_211_31_211_31_17" localSheetId="1">SUM(#REF!)</definedName>
    <definedName name="SHARED_FORMULA_211_31_211_31_17">SUM(#REF!)</definedName>
    <definedName name="SHARED_FORMULA_226_31_226_31_17" localSheetId="1">SUM(#REF!)</definedName>
    <definedName name="SHARED_FORMULA_226_31_226_31_17">SUM(#REF!)</definedName>
    <definedName name="SHARED_FORMULA_241_31_241_31_17" localSheetId="1">SUM(#REF!)</definedName>
    <definedName name="SHARED_FORMULA_241_31_241_31_17">SUM(#REF!)</definedName>
    <definedName name="SHARED_FORMULA_31_31_31_31_17" localSheetId="1">SUM(#REF!)</definedName>
    <definedName name="SHARED_FORMULA_31_31_31_31_17">SUM(#REF!)</definedName>
    <definedName name="SHARED_FORMULA_46_31_46_31_17" localSheetId="1">SUM(#REF!)</definedName>
    <definedName name="SHARED_FORMULA_46_31_46_31_17">SUM(#REF!)</definedName>
    <definedName name="SHARED_FORMULA_6_105_6_105_14" localSheetId="1">#REF!+#REF!</definedName>
    <definedName name="SHARED_FORMULA_6_105_6_105_14">#REF!+#REF!</definedName>
    <definedName name="SHARED_FORMULA_6_14_6_14_14" localSheetId="1">#REF!+#REF!</definedName>
    <definedName name="SHARED_FORMULA_6_14_6_14_14">#REF!+#REF!</definedName>
    <definedName name="SHARED_FORMULA_6_149_6_149_14" localSheetId="1">#REF!+#REF!</definedName>
    <definedName name="SHARED_FORMULA_6_149_6_149_14">#REF!+#REF!</definedName>
    <definedName name="SHARED_FORMULA_6_193_6_193_14" localSheetId="1">#REF!+#REF!</definedName>
    <definedName name="SHARED_FORMULA_6_193_6_193_14">#REF!+#REF!</definedName>
    <definedName name="SHARED_FORMULA_6_237_6_237_14" localSheetId="1">#REF!+#REF!</definedName>
    <definedName name="SHARED_FORMULA_6_237_6_237_14">#REF!+#REF!</definedName>
    <definedName name="SHARED_FORMULA_6_281_6_281_14" localSheetId="1">#REF!+#REF!</definedName>
    <definedName name="SHARED_FORMULA_6_281_6_281_14">#REF!+#REF!</definedName>
    <definedName name="SHARED_FORMULA_6_325_6_325_14" localSheetId="1">#REF!+#REF!</definedName>
    <definedName name="SHARED_FORMULA_6_325_6_325_14">#REF!+#REF!</definedName>
    <definedName name="SHARED_FORMULA_6_370_6_370_14" localSheetId="1">#REF!+#REF!</definedName>
    <definedName name="SHARED_FORMULA_6_370_6_370_14">#REF!+#REF!</definedName>
    <definedName name="SHARED_FORMULA_6_416_6_416_14" localSheetId="1">#REF!+#REF!</definedName>
    <definedName name="SHARED_FORMULA_6_416_6_416_14">#REF!+#REF!</definedName>
    <definedName name="SHARED_FORMULA_6_461_6_461_14" localSheetId="1">#REF!+#REF!</definedName>
    <definedName name="SHARED_FORMULA_6_461_6_461_14">#REF!+#REF!</definedName>
    <definedName name="SHARED_FORMULA_6_506_6_506_14" localSheetId="1">#REF!+#REF!</definedName>
    <definedName name="SHARED_FORMULA_6_506_6_506_14">#REF!+#REF!</definedName>
    <definedName name="SHARED_FORMULA_6_545_6_545_14" localSheetId="1">#REF!+#REF!</definedName>
    <definedName name="SHARED_FORMULA_6_545_6_545_14">#REF!+#REF!</definedName>
    <definedName name="SHARED_FORMULA_6_57_6_57_14" localSheetId="1">#REF!+#REF!</definedName>
    <definedName name="SHARED_FORMULA_6_57_6_57_14">#REF!+#REF!</definedName>
    <definedName name="SHARED_FORMULA_61_31_61_31_17" localSheetId="1">SUM(#REF!)</definedName>
    <definedName name="SHARED_FORMULA_61_31_61_31_17">SUM(#REF!)</definedName>
    <definedName name="SHARED_FORMULA_7_106_7_106_14" localSheetId="1">TRUNC(#REF!*#REF!,2)</definedName>
    <definedName name="SHARED_FORMULA_7_106_7_106_14">TRUNC(#REF!*#REF!,2)</definedName>
    <definedName name="SHARED_FORMULA_7_15_7_15_14" localSheetId="1">TRUNC(#REF!*#REF!,2)</definedName>
    <definedName name="SHARED_FORMULA_7_15_7_15_14">TRUNC(#REF!*#REF!,2)</definedName>
    <definedName name="SHARED_FORMULA_7_150_7_150_14" localSheetId="1">TRUNC(#REF!*#REF!,2)</definedName>
    <definedName name="SHARED_FORMULA_7_150_7_150_14">TRUNC(#REF!*#REF!,2)</definedName>
    <definedName name="SHARED_FORMULA_7_194_7_194_14" localSheetId="1">TRUNC(#REF!*#REF!,2)</definedName>
    <definedName name="SHARED_FORMULA_7_194_7_194_14">TRUNC(#REF!*#REF!,2)</definedName>
    <definedName name="SHARED_FORMULA_7_238_7_238_14" localSheetId="1">TRUNC(#REF!*#REF!,2)</definedName>
    <definedName name="SHARED_FORMULA_7_238_7_238_14">TRUNC(#REF!*#REF!,2)</definedName>
    <definedName name="SHARED_FORMULA_7_282_7_282_14" localSheetId="1">TRUNC(#REF!*#REF!,2)</definedName>
    <definedName name="SHARED_FORMULA_7_282_7_282_14">TRUNC(#REF!*#REF!,2)</definedName>
    <definedName name="SHARED_FORMULA_7_326_7_326_14" localSheetId="1">TRUNC(#REF!*#REF!,2)</definedName>
    <definedName name="SHARED_FORMULA_7_326_7_326_14">TRUNC(#REF!*#REF!,2)</definedName>
    <definedName name="SHARED_FORMULA_7_371_7_371_14" localSheetId="1">TRUNC(#REF!*#REF!,2)</definedName>
    <definedName name="SHARED_FORMULA_7_371_7_371_14">TRUNC(#REF!*#REF!,2)</definedName>
    <definedName name="SHARED_FORMULA_7_417_7_417_14" localSheetId="1">TRUNC(#REF!*#REF!,2)</definedName>
    <definedName name="SHARED_FORMULA_7_417_7_417_14">TRUNC(#REF!*#REF!,2)</definedName>
    <definedName name="SHARED_FORMULA_7_460_7_460_14" localSheetId="1">TRUNC(#REF!*#REF!*100)/100</definedName>
    <definedName name="SHARED_FORMULA_7_460_7_460_14">TRUNC(#REF!*#REF!*100)/100</definedName>
    <definedName name="SHARED_FORMULA_7_506_7_506_14" localSheetId="1">TRUNC(#REF!*#REF!,2)</definedName>
    <definedName name="SHARED_FORMULA_7_506_7_506_14">TRUNC(#REF!*#REF!,2)</definedName>
    <definedName name="SHARED_FORMULA_7_58_7_58_14" localSheetId="1">TRUNC(#REF!*#REF!,2)</definedName>
    <definedName name="SHARED_FORMULA_7_58_7_58_14">TRUNC(#REF!*#REF!,2)</definedName>
    <definedName name="SHARED_FORMULA_76_31_76_31_17" localSheetId="1">SUM(#REF!)</definedName>
    <definedName name="SHARED_FORMULA_76_31_76_31_17">SUM(#REF!)</definedName>
    <definedName name="SHARED_FORMULA_8_33_8_33_11" localSheetId="1">TRUNC(#REF!*#REF!,2)</definedName>
    <definedName name="SHARED_FORMULA_8_33_8_33_11">TRUNC(#REF!*#REF!,2)</definedName>
    <definedName name="SHARED_FORMULA_8_33_8_33_12" localSheetId="1">TRUNC(#REF!*#REF!,2)</definedName>
    <definedName name="SHARED_FORMULA_8_33_8_33_12">TRUNC(#REF!*#REF!,2)</definedName>
    <definedName name="SHARED_FORMULA_8_33_8_33_5" localSheetId="1">TRUNC(#REF!*#REF!,2)</definedName>
    <definedName name="SHARED_FORMULA_8_33_8_33_5">TRUNC(#REF!*#REF!,2)</definedName>
    <definedName name="SHARED_FORMULA_8_34_8_34_9" localSheetId="1">TRUNC(#REF!*#REF!,2)</definedName>
    <definedName name="SHARED_FORMULA_8_34_8_34_9">TRUNC(#REF!*#REF!,2)</definedName>
    <definedName name="SHARED_FORMULA_8_35_8_35_8" localSheetId="1">TRUNC(#REF!*#REF!,2)</definedName>
    <definedName name="SHARED_FORMULA_8_35_8_35_8">TRUNC(#REF!*#REF!,2)</definedName>
    <definedName name="SHARED_FORMULA_8_88_8_88_8" localSheetId="1">TRUNC(#REF!*#REF!,2)</definedName>
    <definedName name="SHARED_FORMULA_8_88_8_88_8">TRUNC(#REF!*#REF!,2)</definedName>
    <definedName name="SHARED_FORMULA_8_89_8_89_11" localSheetId="1">TRUNC(#REF!*#REF!,2)</definedName>
    <definedName name="SHARED_FORMULA_8_89_8_89_11">TRUNC(#REF!*#REF!,2)</definedName>
    <definedName name="SHARED_FORMULA_8_89_8_89_12" localSheetId="1">TRUNC(#REF!*#REF!,2)</definedName>
    <definedName name="SHARED_FORMULA_8_89_8_89_12">TRUNC(#REF!*#REF!,2)</definedName>
    <definedName name="SHARED_FORMULA_8_89_8_89_5" localSheetId="1">TRUNC(#REF!*#REF!,2)</definedName>
    <definedName name="SHARED_FORMULA_8_89_8_89_5">TRUNC(#REF!*#REF!,2)</definedName>
    <definedName name="SHARED_FORMULA_8_89_8_89_9" localSheetId="1">TRUNC(#REF!*#REF!,2)</definedName>
    <definedName name="SHARED_FORMULA_8_89_8_89_9">TRUNC(#REF!*#REF!,2)</definedName>
    <definedName name="SHARED_FORMULA_9_33_9_33_1" localSheetId="1">#REF!*#REF!</definedName>
    <definedName name="SHARED_FORMULA_9_33_9_33_1">#REF!*#REF!</definedName>
    <definedName name="SHARED_FORMULA_9_38_9_38_2" localSheetId="1">TRUNC(#REF!*#REF!,2)</definedName>
    <definedName name="SHARED_FORMULA_9_38_9_38_2">TRUNC(#REF!*#REF!,2)</definedName>
    <definedName name="SHARED_FORMULA_9_88_9_88_1" localSheetId="1">#REF!*#REF!</definedName>
    <definedName name="SHARED_FORMULA_9_88_9_88_1">#REF!*#REF!</definedName>
    <definedName name="SHARED_FORMULA_9_88_9_88_2" localSheetId="1">TRUNC(#REF!*#REF!,2)</definedName>
    <definedName name="SHARED_FORMULA_9_88_9_88_2">TRUNC(#REF!*#REF!,2)</definedName>
    <definedName name="SHARED_FORMULA_9_88_9_88_3" localSheetId="1">TRUNC(#REF!*#REF!,2)</definedName>
    <definedName name="SHARED_FORMULA_9_88_9_88_3">TRUNC(#REF!*#REF!,2)</definedName>
    <definedName name="SHARED_FORMULA_91_31_91_31_17" localSheetId="1">SUM(#REF!)</definedName>
    <definedName name="SHARED_FORMULA_91_31_91_31_17">SUM(#REF!)</definedName>
    <definedName name="_xlnm.Print_Titles" localSheetId="1">'Orçamento Analítico'!$1:$7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37" l="1"/>
  <c r="H26" i="37"/>
  <c r="J24" i="37"/>
  <c r="K22" i="37"/>
  <c r="J20" i="37"/>
  <c r="E20" i="37"/>
  <c r="C20" i="37"/>
  <c r="C19" i="37"/>
  <c r="E19" i="37" s="1"/>
  <c r="C18" i="37"/>
  <c r="E18" i="37" s="1"/>
  <c r="F18" i="37" s="1"/>
  <c r="B18" i="37"/>
  <c r="A18" i="37"/>
  <c r="J15" i="37"/>
  <c r="E15" i="37"/>
  <c r="C15" i="37"/>
  <c r="C14" i="37"/>
  <c r="E14" i="37" s="1"/>
  <c r="C13" i="37"/>
  <c r="E13" i="37" s="1"/>
  <c r="I12" i="37" s="1"/>
  <c r="C12" i="37"/>
  <c r="B12" i="37"/>
  <c r="A12" i="37"/>
  <c r="J9" i="37"/>
  <c r="C9" i="37"/>
  <c r="E9" i="37" s="1"/>
  <c r="C8" i="37"/>
  <c r="C7" i="37"/>
  <c r="E7" i="37" s="1"/>
  <c r="I6" i="37" s="1"/>
  <c r="C6" i="37"/>
  <c r="C22" i="37" s="1"/>
  <c r="B6" i="37"/>
  <c r="A6" i="37"/>
  <c r="H18" i="37" l="1"/>
  <c r="I18" i="37"/>
  <c r="I23" i="37"/>
  <c r="E8" i="37"/>
  <c r="E12" i="37"/>
  <c r="H12" i="37" s="1"/>
  <c r="J12" i="37" s="1"/>
  <c r="E6" i="37"/>
  <c r="D23" i="6"/>
  <c r="C23" i="6"/>
  <c r="K158" i="36"/>
  <c r="J158" i="36"/>
  <c r="K157" i="36"/>
  <c r="J157" i="36"/>
  <c r="K156" i="36"/>
  <c r="J156" i="36"/>
  <c r="F12" i="37" l="1"/>
  <c r="J18" i="37"/>
  <c r="H6" i="37"/>
  <c r="E22" i="37"/>
  <c r="F6" i="37"/>
  <c r="K152" i="36"/>
  <c r="J152" i="36"/>
  <c r="K151" i="36"/>
  <c r="J151" i="36"/>
  <c r="J153" i="36" s="1"/>
  <c r="J150" i="36" s="1"/>
  <c r="F23" i="6" s="1"/>
  <c r="J23" i="6" s="1"/>
  <c r="F22" i="37" l="1"/>
  <c r="J6" i="37"/>
  <c r="J23" i="37" s="1"/>
  <c r="K23" i="37" s="1"/>
  <c r="H23" i="37"/>
  <c r="H25" i="37" s="1"/>
  <c r="I25" i="37" s="1"/>
  <c r="K153" i="36"/>
  <c r="K150" i="36" s="1"/>
  <c r="H23" i="6" s="1"/>
  <c r="G23" i="6"/>
  <c r="K23" i="6" s="1"/>
  <c r="I23" i="6" l="1"/>
  <c r="M23" i="6" s="1"/>
  <c r="O23" i="6" s="1"/>
  <c r="L23" i="6"/>
  <c r="N23" i="6" s="1"/>
  <c r="K159" i="36"/>
  <c r="K160" i="36" s="1"/>
  <c r="C24" i="6"/>
  <c r="D22" i="6"/>
  <c r="C22" i="6"/>
  <c r="J159" i="36"/>
  <c r="K155" i="36" l="1"/>
  <c r="H24" i="6" s="1"/>
  <c r="J160" i="36"/>
  <c r="J155" i="36" s="1"/>
  <c r="F24" i="6" s="1"/>
  <c r="J24" i="6" s="1"/>
  <c r="J189" i="36"/>
  <c r="K189" i="36"/>
  <c r="I24" i="6" l="1"/>
  <c r="M24" i="6" s="1"/>
  <c r="L24" i="6"/>
  <c r="G24" i="6"/>
  <c r="K24" i="6" s="1"/>
  <c r="J114" i="36"/>
  <c r="K114" i="36"/>
  <c r="K188" i="36" l="1"/>
  <c r="J188" i="36"/>
  <c r="K29" i="6" l="1"/>
  <c r="D29" i="6"/>
  <c r="C29" i="6"/>
  <c r="K193" i="36"/>
  <c r="J193" i="36"/>
  <c r="K192" i="36"/>
  <c r="K194" i="36"/>
  <c r="K190" i="36"/>
  <c r="J192" i="36" l="1"/>
  <c r="J194" i="36"/>
  <c r="K191" i="36"/>
  <c r="J191" i="36"/>
  <c r="K187" i="36"/>
  <c r="J187" i="36"/>
  <c r="K186" i="36"/>
  <c r="J186" i="36"/>
  <c r="K185" i="36"/>
  <c r="J185" i="36"/>
  <c r="J195" i="36" l="1"/>
  <c r="J184" i="36" s="1"/>
  <c r="K195" i="36"/>
  <c r="K184" i="36" s="1"/>
  <c r="D17" i="6"/>
  <c r="D16" i="6"/>
  <c r="D15" i="6"/>
  <c r="D14" i="6"/>
  <c r="D13" i="6"/>
  <c r="K113" i="36"/>
  <c r="J113" i="36"/>
  <c r="K173" i="36" l="1"/>
  <c r="J173" i="36"/>
  <c r="K178" i="36" l="1"/>
  <c r="K179" i="36"/>
  <c r="D24" i="6"/>
  <c r="J178" i="36" l="1"/>
  <c r="J179" i="36"/>
  <c r="C15" i="6" l="1"/>
  <c r="C17" i="6"/>
  <c r="C14" i="6"/>
  <c r="C13" i="6"/>
  <c r="K30" i="6" l="1"/>
  <c r="K28" i="6"/>
  <c r="K31" i="6" l="1"/>
  <c r="J146" i="36"/>
  <c r="K145" i="36"/>
  <c r="J145" i="36"/>
  <c r="K146" i="36" l="1"/>
  <c r="J143" i="36" l="1"/>
  <c r="K143" i="36"/>
  <c r="J144" i="36"/>
  <c r="K144" i="36" l="1"/>
  <c r="K125" i="36"/>
  <c r="J125" i="36"/>
  <c r="K115" i="36"/>
  <c r="J115" i="36"/>
  <c r="K106" i="36"/>
  <c r="J106" i="36"/>
  <c r="K170" i="36" l="1"/>
  <c r="K171" i="36"/>
  <c r="K172" i="36"/>
  <c r="J181" i="36"/>
  <c r="J180" i="36"/>
  <c r="J177" i="36"/>
  <c r="J176" i="36"/>
  <c r="J175" i="36"/>
  <c r="J174" i="36"/>
  <c r="J172" i="36"/>
  <c r="J171" i="36"/>
  <c r="J170" i="36"/>
  <c r="K169" i="36"/>
  <c r="J169" i="36"/>
  <c r="J182" i="36" l="1"/>
  <c r="J168" i="36" s="1"/>
  <c r="F29" i="6" s="1"/>
  <c r="J29" i="6" s="1"/>
  <c r="C28" i="6" l="1"/>
  <c r="K127" i="36" l="1"/>
  <c r="J127" i="36"/>
  <c r="K117" i="36"/>
  <c r="J117" i="36"/>
  <c r="J116" i="36"/>
  <c r="K116" i="36"/>
  <c r="K123" i="36"/>
  <c r="J123" i="36"/>
  <c r="K128" i="36" l="1"/>
  <c r="K118" i="36"/>
  <c r="K129" i="36" l="1"/>
  <c r="K126" i="36"/>
  <c r="J126" i="36"/>
  <c r="K124" i="36"/>
  <c r="J124" i="36"/>
  <c r="K122" i="36"/>
  <c r="J122" i="36"/>
  <c r="K112" i="36"/>
  <c r="J112" i="36"/>
  <c r="C16" i="6"/>
  <c r="K130" i="36" l="1"/>
  <c r="K121" i="36" s="1"/>
  <c r="H17" i="6" s="1"/>
  <c r="I17" i="6" s="1"/>
  <c r="K119" i="36"/>
  <c r="K111" i="36" s="1"/>
  <c r="M17" i="6" l="1"/>
  <c r="L17" i="6"/>
  <c r="J128" i="36"/>
  <c r="D21" i="6"/>
  <c r="C21" i="6"/>
  <c r="J129" i="36" l="1"/>
  <c r="J130" i="36" s="1"/>
  <c r="J121" i="36" s="1"/>
  <c r="F17" i="6" s="1"/>
  <c r="G17" i="6" s="1"/>
  <c r="K108" i="36"/>
  <c r="K107" i="36"/>
  <c r="J107" i="36"/>
  <c r="K105" i="36"/>
  <c r="J105" i="36"/>
  <c r="K104" i="36"/>
  <c r="J104" i="36"/>
  <c r="K17" i="6" l="1"/>
  <c r="O17" i="6" s="1"/>
  <c r="J17" i="6"/>
  <c r="N17" i="6" s="1"/>
  <c r="J108" i="36"/>
  <c r="J109" i="36" s="1"/>
  <c r="J103" i="36" s="1"/>
  <c r="F15" i="6" s="1"/>
  <c r="G15" i="6" s="1"/>
  <c r="K109" i="36"/>
  <c r="K103" i="36" s="1"/>
  <c r="H15" i="6" s="1"/>
  <c r="I15" i="6" s="1"/>
  <c r="K10" i="36"/>
  <c r="M15" i="6" l="1"/>
  <c r="L15" i="6"/>
  <c r="K15" i="6"/>
  <c r="J15" i="6"/>
  <c r="H16" i="6"/>
  <c r="I16" i="6" s="1"/>
  <c r="N15" i="6" l="1"/>
  <c r="O15" i="6"/>
  <c r="L16" i="6"/>
  <c r="M16" i="6"/>
  <c r="J118" i="36" l="1"/>
  <c r="J119" i="36" s="1"/>
  <c r="J111" i="36" s="1"/>
  <c r="F16" i="6" s="1"/>
  <c r="G16" i="6" s="1"/>
  <c r="K181" i="36"/>
  <c r="K176" i="36"/>
  <c r="K180" i="36"/>
  <c r="K174" i="36"/>
  <c r="K177" i="36"/>
  <c r="K175" i="36"/>
  <c r="J16" i="6" l="1"/>
  <c r="N16" i="6" s="1"/>
  <c r="K16" i="6"/>
  <c r="O16" i="6" s="1"/>
  <c r="K182" i="36"/>
  <c r="K168" i="36" s="1"/>
  <c r="H29" i="6" s="1"/>
  <c r="J92" i="36"/>
  <c r="K92" i="36"/>
  <c r="J73" i="36"/>
  <c r="K73" i="36"/>
  <c r="J54" i="36"/>
  <c r="K54" i="36"/>
  <c r="J36" i="36"/>
  <c r="K36" i="36"/>
  <c r="K17" i="36"/>
  <c r="J17" i="36"/>
  <c r="I29" i="6" l="1"/>
  <c r="M29" i="6" s="1"/>
  <c r="O29" i="6" s="1"/>
  <c r="L29" i="6"/>
  <c r="N29" i="6" s="1"/>
  <c r="D10" i="6"/>
  <c r="C10" i="6"/>
  <c r="K165" i="36" l="1"/>
  <c r="J165" i="36"/>
  <c r="K98" i="36"/>
  <c r="K100" i="36"/>
  <c r="J100" i="36"/>
  <c r="K90" i="36"/>
  <c r="J90" i="36"/>
  <c r="K99" i="36"/>
  <c r="J99" i="36"/>
  <c r="J89" i="36"/>
  <c r="K89" i="36"/>
  <c r="K88" i="36"/>
  <c r="J88" i="36"/>
  <c r="J98" i="36"/>
  <c r="J97" i="36"/>
  <c r="K96" i="36"/>
  <c r="J96" i="36"/>
  <c r="K95" i="36"/>
  <c r="J95" i="36"/>
  <c r="K94" i="36"/>
  <c r="J94" i="36"/>
  <c r="K93" i="36"/>
  <c r="J93" i="36"/>
  <c r="K91" i="36"/>
  <c r="J91" i="36"/>
  <c r="K87" i="36"/>
  <c r="J87" i="36"/>
  <c r="K86" i="36"/>
  <c r="J86" i="36"/>
  <c r="K85" i="36"/>
  <c r="J85" i="36"/>
  <c r="K81" i="36"/>
  <c r="J81" i="36"/>
  <c r="K71" i="36"/>
  <c r="J71" i="36"/>
  <c r="K80" i="36"/>
  <c r="J80" i="36"/>
  <c r="K70" i="36"/>
  <c r="J70" i="36"/>
  <c r="K69" i="36"/>
  <c r="J69" i="36"/>
  <c r="J79" i="36"/>
  <c r="K79" i="36"/>
  <c r="J78" i="36"/>
  <c r="K78" i="36"/>
  <c r="K77" i="36"/>
  <c r="J77" i="36"/>
  <c r="K76" i="36"/>
  <c r="J76" i="36"/>
  <c r="K75" i="36"/>
  <c r="J75" i="36"/>
  <c r="K74" i="36"/>
  <c r="J74" i="36"/>
  <c r="K72" i="36"/>
  <c r="J72" i="36"/>
  <c r="K68" i="36"/>
  <c r="J68" i="36"/>
  <c r="K67" i="36"/>
  <c r="J67" i="36"/>
  <c r="K66" i="36"/>
  <c r="J66" i="36"/>
  <c r="K62" i="36"/>
  <c r="J62" i="36"/>
  <c r="K52" i="36"/>
  <c r="J52" i="36"/>
  <c r="K61" i="36"/>
  <c r="J61" i="36"/>
  <c r="K51" i="36"/>
  <c r="J51" i="36"/>
  <c r="K50" i="36"/>
  <c r="J50" i="36"/>
  <c r="J60" i="36"/>
  <c r="K60" i="36"/>
  <c r="J59" i="36"/>
  <c r="K59" i="36"/>
  <c r="K58" i="36"/>
  <c r="J58" i="36"/>
  <c r="K57" i="36"/>
  <c r="J57" i="36"/>
  <c r="K56" i="36"/>
  <c r="J56" i="36"/>
  <c r="K55" i="36"/>
  <c r="J55" i="36"/>
  <c r="K53" i="36"/>
  <c r="J53" i="36"/>
  <c r="K49" i="36"/>
  <c r="J49" i="36"/>
  <c r="K48" i="36"/>
  <c r="J48" i="36"/>
  <c r="K47" i="36"/>
  <c r="J47" i="36"/>
  <c r="K44" i="36"/>
  <c r="J44" i="36"/>
  <c r="K34" i="36"/>
  <c r="J34" i="36"/>
  <c r="K43" i="36"/>
  <c r="J43" i="36"/>
  <c r="J33" i="36"/>
  <c r="K33" i="36"/>
  <c r="K32" i="36"/>
  <c r="J32" i="36"/>
  <c r="J42" i="36"/>
  <c r="K42" i="36"/>
  <c r="J41" i="36"/>
  <c r="K40" i="36"/>
  <c r="J40" i="36"/>
  <c r="K39" i="36"/>
  <c r="J39" i="36"/>
  <c r="K38" i="36"/>
  <c r="J38" i="36"/>
  <c r="K37" i="36"/>
  <c r="J37" i="36"/>
  <c r="K35" i="36"/>
  <c r="J35" i="36"/>
  <c r="K31" i="36"/>
  <c r="J31" i="36"/>
  <c r="K30" i="36"/>
  <c r="J30" i="36"/>
  <c r="K29" i="36"/>
  <c r="J29" i="36"/>
  <c r="K25" i="36"/>
  <c r="J25" i="36"/>
  <c r="K15" i="36"/>
  <c r="J15" i="36"/>
  <c r="K24" i="36"/>
  <c r="J24" i="36"/>
  <c r="K14" i="36"/>
  <c r="J14" i="36"/>
  <c r="K13" i="36"/>
  <c r="J13" i="36"/>
  <c r="J23" i="36"/>
  <c r="K23" i="36"/>
  <c r="J22" i="36"/>
  <c r="K22" i="36"/>
  <c r="K21" i="36"/>
  <c r="J21" i="36"/>
  <c r="K20" i="36"/>
  <c r="J20" i="36"/>
  <c r="K19" i="36"/>
  <c r="J19" i="36"/>
  <c r="K18" i="36"/>
  <c r="J18" i="36"/>
  <c r="K16" i="36"/>
  <c r="J16" i="36"/>
  <c r="K12" i="36"/>
  <c r="J12" i="36"/>
  <c r="K11" i="36"/>
  <c r="J11" i="36"/>
  <c r="J10" i="36"/>
  <c r="K26" i="36" l="1"/>
  <c r="K9" i="36" s="1"/>
  <c r="H10" i="6" s="1"/>
  <c r="I10" i="6" s="1"/>
  <c r="J45" i="36"/>
  <c r="J28" i="36" s="1"/>
  <c r="J166" i="36"/>
  <c r="J164" i="36" s="1"/>
  <c r="F28" i="6" s="1"/>
  <c r="J28" i="6" s="1"/>
  <c r="K166" i="36"/>
  <c r="K164" i="36" s="1"/>
  <c r="H28" i="6" s="1"/>
  <c r="I28" i="6" s="1"/>
  <c r="M28" i="6" s="1"/>
  <c r="J101" i="36"/>
  <c r="J84" i="36" s="1"/>
  <c r="F14" i="6" s="1"/>
  <c r="G14" i="6" s="1"/>
  <c r="J26" i="36"/>
  <c r="J9" i="36" s="1"/>
  <c r="F10" i="6" s="1"/>
  <c r="J63" i="36"/>
  <c r="J46" i="36" s="1"/>
  <c r="K82" i="36"/>
  <c r="K65" i="36" s="1"/>
  <c r="J82" i="36"/>
  <c r="J65" i="36" s="1"/>
  <c r="K97" i="36"/>
  <c r="K101" i="36" s="1"/>
  <c r="K84" i="36" s="1"/>
  <c r="H14" i="6" s="1"/>
  <c r="I14" i="6" s="1"/>
  <c r="K63" i="36"/>
  <c r="K46" i="36" s="1"/>
  <c r="K41" i="36"/>
  <c r="K45" i="36" s="1"/>
  <c r="K28" i="36" s="1"/>
  <c r="K147" i="36"/>
  <c r="J147" i="36"/>
  <c r="K142" i="36"/>
  <c r="J142" i="36"/>
  <c r="K141" i="36"/>
  <c r="J141" i="36"/>
  <c r="K137" i="36"/>
  <c r="J137" i="36"/>
  <c r="K136" i="36"/>
  <c r="J136" i="36"/>
  <c r="K135" i="36"/>
  <c r="J135" i="36"/>
  <c r="K138" i="36" l="1"/>
  <c r="K148" i="36"/>
  <c r="L14" i="6"/>
  <c r="M14" i="6"/>
  <c r="J14" i="6"/>
  <c r="K14" i="6"/>
  <c r="O28" i="6"/>
  <c r="L10" i="6"/>
  <c r="M10" i="6"/>
  <c r="L28" i="6"/>
  <c r="J10" i="6"/>
  <c r="G10" i="6"/>
  <c r="K10" i="6" s="1"/>
  <c r="J138" i="36"/>
  <c r="J134" i="36" s="1"/>
  <c r="F21" i="6" s="1"/>
  <c r="J148" i="36"/>
  <c r="J140" i="36" s="1"/>
  <c r="F22" i="6" s="1"/>
  <c r="K140" i="36"/>
  <c r="H22" i="6" s="1"/>
  <c r="K134" i="36"/>
  <c r="H21" i="6" s="1"/>
  <c r="I22" i="6" l="1"/>
  <c r="M22" i="6" s="1"/>
  <c r="L22" i="6"/>
  <c r="G22" i="6"/>
  <c r="K22" i="6" s="1"/>
  <c r="J22" i="6"/>
  <c r="N28" i="6"/>
  <c r="O14" i="6"/>
  <c r="N14" i="6"/>
  <c r="J21" i="6"/>
  <c r="G21" i="6"/>
  <c r="K21" i="6" s="1"/>
  <c r="O10" i="6"/>
  <c r="N10" i="6"/>
  <c r="L21" i="6"/>
  <c r="I21" i="6"/>
  <c r="M21" i="6" s="1"/>
  <c r="M25" i="6" l="1"/>
  <c r="L25" i="6"/>
  <c r="N22" i="6"/>
  <c r="O22" i="6"/>
  <c r="N24" i="6"/>
  <c r="O24" i="6"/>
  <c r="N21" i="6"/>
  <c r="O21" i="6"/>
  <c r="D12" i="6"/>
  <c r="C12" i="6"/>
  <c r="O25" i="6" l="1"/>
  <c r="N25" i="6"/>
  <c r="H12" i="6"/>
  <c r="I12" i="6" s="1"/>
  <c r="F12" i="6"/>
  <c r="G12" i="6" s="1"/>
  <c r="L12" i="6" l="1"/>
  <c r="M12" i="6"/>
  <c r="J12" i="6"/>
  <c r="K12" i="6"/>
  <c r="H13" i="6"/>
  <c r="I13" i="6" s="1"/>
  <c r="F13" i="6"/>
  <c r="G13" i="6" s="1"/>
  <c r="O12" i="6" l="1"/>
  <c r="N12" i="6"/>
  <c r="L13" i="6"/>
  <c r="M13" i="6"/>
  <c r="J13" i="6"/>
  <c r="K13" i="6"/>
  <c r="B31" i="6"/>
  <c r="B25" i="6"/>
  <c r="B18" i="6"/>
  <c r="N13" i="6" l="1"/>
  <c r="O13" i="6"/>
  <c r="H30" i="6"/>
  <c r="I30" i="6" s="1"/>
  <c r="M30" i="6" s="1"/>
  <c r="M31" i="6" s="1"/>
  <c r="F30" i="6"/>
  <c r="D30" i="6"/>
  <c r="C30" i="6"/>
  <c r="C11" i="6"/>
  <c r="D11" i="6"/>
  <c r="F11" i="6"/>
  <c r="G11" i="6" s="1"/>
  <c r="H11" i="6"/>
  <c r="I11" i="6" l="1"/>
  <c r="M11" i="6" s="1"/>
  <c r="M18" i="6" s="1"/>
  <c r="O30" i="6"/>
  <c r="O31" i="6" s="1"/>
  <c r="J11" i="6"/>
  <c r="K11" i="6"/>
  <c r="K18" i="6" s="1"/>
  <c r="J30" i="6"/>
  <c r="J31" i="6" s="1"/>
  <c r="L30" i="6"/>
  <c r="L31" i="6" s="1"/>
  <c r="L11" i="6"/>
  <c r="L18" i="6" l="1"/>
  <c r="L36" i="6" s="1"/>
  <c r="L37" i="6" s="1"/>
  <c r="O11" i="6"/>
  <c r="O18" i="6" s="1"/>
  <c r="N11" i="6"/>
  <c r="N18" i="6" s="1"/>
  <c r="J18" i="6"/>
  <c r="J36" i="6" s="1"/>
  <c r="J37" i="6" s="1"/>
  <c r="N30" i="6"/>
  <c r="N37" i="6" l="1"/>
  <c r="N31" i="6"/>
  <c r="J35" i="6" l="1"/>
  <c r="N36" i="6" l="1"/>
  <c r="J38" i="6" l="1"/>
  <c r="J25" i="6" l="1"/>
  <c r="K25" i="6"/>
  <c r="L34" i="6" l="1"/>
  <c r="L35" i="6" l="1"/>
  <c r="N34" i="6"/>
  <c r="L38" i="6" l="1"/>
  <c r="N38" i="6" s="1"/>
  <c r="N35" i="6"/>
</calcChain>
</file>

<file path=xl/sharedStrings.xml><?xml version="1.0" encoding="utf-8"?>
<sst xmlns="http://schemas.openxmlformats.org/spreadsheetml/2006/main" count="728" uniqueCount="307">
  <si>
    <t>COEF.</t>
  </si>
  <si>
    <t>UNID.</t>
  </si>
  <si>
    <t>H</t>
  </si>
  <si>
    <t>SINAPI</t>
  </si>
  <si>
    <t>1.1</t>
  </si>
  <si>
    <t>1.2</t>
  </si>
  <si>
    <t>2.1</t>
  </si>
  <si>
    <t>PLANILHA ORÇAMENTÁRIA (ORÇAMENTO SINTÉTICO)</t>
  </si>
  <si>
    <t>1.</t>
  </si>
  <si>
    <t xml:space="preserve">Item </t>
  </si>
  <si>
    <t xml:space="preserve">Descrição </t>
  </si>
  <si>
    <t>Unid.</t>
  </si>
  <si>
    <t xml:space="preserve">Custo Total </t>
  </si>
  <si>
    <t>COMPOSIÇÃO DE CUSTOS UNITÁRIOS (ORÇAMENTO ANALÍTICO)</t>
  </si>
  <si>
    <t>1.6</t>
  </si>
  <si>
    <t>DATA</t>
  </si>
  <si>
    <t>Unidade</t>
  </si>
  <si>
    <t>Custo Mat. Tot.</t>
  </si>
  <si>
    <t>2.</t>
  </si>
  <si>
    <t>ITEM</t>
  </si>
  <si>
    <t>VALOR (R$)</t>
  </si>
  <si>
    <t>R$</t>
  </si>
  <si>
    <t>%</t>
  </si>
  <si>
    <t>3.</t>
  </si>
  <si>
    <t>BDI</t>
  </si>
  <si>
    <t>CRONOGRAMA FÍSICO-FINANCEIRO</t>
  </si>
  <si>
    <t>SERVIÇO</t>
  </si>
  <si>
    <t>CUSTO (R$)</t>
  </si>
  <si>
    <t>VALOR DO BDI (R$)</t>
  </si>
  <si>
    <t>T O T A L</t>
  </si>
  <si>
    <t>T O T A L  D O  M Ê S (R$)</t>
  </si>
  <si>
    <t>T O T A L  D O  M Ê S (%)</t>
  </si>
  <si>
    <t>T O T A L  D O  M Ê S  A C U M U L A D O  (R$)</t>
  </si>
  <si>
    <t>T O T A L  D O  M Ê S  A C U M U L A D O  (%)</t>
  </si>
  <si>
    <t>TOTAL DO ORÇAMENTO</t>
  </si>
  <si>
    <t xml:space="preserve">UNIDADE: </t>
  </si>
  <si>
    <t>Endereço:</t>
  </si>
  <si>
    <t>FONTE</t>
  </si>
  <si>
    <t>CÓDIGO</t>
  </si>
  <si>
    <t>DESCRIÇÃO</t>
  </si>
  <si>
    <t>PREÇO MATERIAL</t>
  </si>
  <si>
    <t>PREÇO MÃO DE OBRA</t>
  </si>
  <si>
    <t>Conj.</t>
  </si>
  <si>
    <t>Tipo: Obra Mecânica</t>
  </si>
  <si>
    <t>Total Material</t>
  </si>
  <si>
    <t>Total Geral</t>
  </si>
  <si>
    <t>PREÇO FINAL</t>
  </si>
  <si>
    <t>Custo Unit. Mat.</t>
  </si>
  <si>
    <t>Custo Unit. MO</t>
  </si>
  <si>
    <t>MINAS GERAIS</t>
  </si>
  <si>
    <t>Rua Tomás Gonzaga, 686 – Belo Horizonte-MG</t>
  </si>
  <si>
    <t>FUJITSU</t>
  </si>
  <si>
    <t xml:space="preserve">Belo Horizonte - Minas Gerais </t>
  </si>
  <si>
    <t>EQUIPAMENTOS CLIMATIZAÇÃO</t>
  </si>
  <si>
    <t>OUTROS</t>
  </si>
  <si>
    <t>CUSTO DIRETO TOTAL DOS SERVIÇOS (EXCETO EQUIPAMENTOS)</t>
  </si>
  <si>
    <t>CUSTO DIRETO TOTAL DOS EQUIPAMENTOS (EQUIPAMENTOS)</t>
  </si>
  <si>
    <t xml:space="preserve">TRIBUNAL DE JUSTIÇA MILITAR </t>
  </si>
  <si>
    <t>Suportes e Fixações</t>
  </si>
  <si>
    <t>Calços de borracha</t>
  </si>
  <si>
    <t>Carga adicional de fluido refrigerante R410A</t>
  </si>
  <si>
    <t>kg</t>
  </si>
  <si>
    <t>Nitrogênio corrente</t>
  </si>
  <si>
    <t>m³</t>
  </si>
  <si>
    <t>Tubulação de cobre isolada e fixada 1/4"</t>
  </si>
  <si>
    <t>Tubulação de cobre isolada e fixada 3/8"</t>
  </si>
  <si>
    <t>m</t>
  </si>
  <si>
    <t>Cabo PP 4X1,0mm²</t>
  </si>
  <si>
    <t>CUSTO UNIT. EQUIPAMENTO</t>
  </si>
  <si>
    <t>CUSTO UNIT. MÃO DE OBRA E MATERIAIS DE CUSTEIO</t>
  </si>
  <si>
    <t>MECÂNICO DE REFRIGERAÇÃO</t>
  </si>
  <si>
    <t>AUXILIAR DE MECÂNICO</t>
  </si>
  <si>
    <t>PEDREIRO</t>
  </si>
  <si>
    <t>COTAÇÃO</t>
  </si>
  <si>
    <t>1.1.1</t>
  </si>
  <si>
    <t>1.1.2</t>
  </si>
  <si>
    <t>1.1.3</t>
  </si>
  <si>
    <t>1.1.4</t>
  </si>
  <si>
    <t>1.1.5</t>
  </si>
  <si>
    <t>1.1.6</t>
  </si>
  <si>
    <t>1.1.7</t>
  </si>
  <si>
    <t>1.1.8</t>
  </si>
  <si>
    <t>1.1.9</t>
  </si>
  <si>
    <t>1.1.10</t>
  </si>
  <si>
    <t>1.1.11</t>
  </si>
  <si>
    <t>1.1.12</t>
  </si>
  <si>
    <t>1.1.13</t>
  </si>
  <si>
    <t>1.1.14</t>
  </si>
  <si>
    <t>1.1.15</t>
  </si>
  <si>
    <t>TOTAL</t>
  </si>
  <si>
    <t>Unidade Condensadora e evaporadora Piso Teto - capacidade: 24.000 BTU/h - Potência: 2,24 kW - 220V/Ø1/60Hz - Modelo de referencia: AOBA24LALL + ABBF24LAT</t>
  </si>
  <si>
    <t>1.2.1</t>
  </si>
  <si>
    <t>1.2.2</t>
  </si>
  <si>
    <t>1.2.3</t>
  </si>
  <si>
    <t>1.2.4</t>
  </si>
  <si>
    <t>1.2.5</t>
  </si>
  <si>
    <t>1.2.6</t>
  </si>
  <si>
    <t>1.2.7</t>
  </si>
  <si>
    <t>1.2.8</t>
  </si>
  <si>
    <t>1.2.9</t>
  </si>
  <si>
    <t>1.2.10</t>
  </si>
  <si>
    <t>1.2.11</t>
  </si>
  <si>
    <t>1.2.12</t>
  </si>
  <si>
    <t>1.2.13</t>
  </si>
  <si>
    <t>1.2.14</t>
  </si>
  <si>
    <t>1.2.15</t>
  </si>
  <si>
    <t>1.6.1</t>
  </si>
  <si>
    <t>1.6.2</t>
  </si>
  <si>
    <t>1.6.3</t>
  </si>
  <si>
    <t>1.6.4</t>
  </si>
  <si>
    <t>1.6.5</t>
  </si>
  <si>
    <t>1.6.6</t>
  </si>
  <si>
    <t>1.6.7</t>
  </si>
  <si>
    <t>1.6.8</t>
  </si>
  <si>
    <t>1.6.9</t>
  </si>
  <si>
    <t>1.6.10</t>
  </si>
  <si>
    <t>1.6.11</t>
  </si>
  <si>
    <t>1.6.12</t>
  </si>
  <si>
    <t>1.6.13</t>
  </si>
  <si>
    <t>1.6.14</t>
  </si>
  <si>
    <t>1.6.15</t>
  </si>
  <si>
    <t>1.7</t>
  </si>
  <si>
    <t>1.7.1</t>
  </si>
  <si>
    <t>1.7.2</t>
  </si>
  <si>
    <t>1.7.3</t>
  </si>
  <si>
    <t>1.7.4</t>
  </si>
  <si>
    <t>1.7.5</t>
  </si>
  <si>
    <t>1.7.6</t>
  </si>
  <si>
    <t>1.7.7</t>
  </si>
  <si>
    <t>1.7.8</t>
  </si>
  <si>
    <t>1.7.9</t>
  </si>
  <si>
    <t>1.7.10</t>
  </si>
  <si>
    <t>1.7.11</t>
  </si>
  <si>
    <t>1.7.12</t>
  </si>
  <si>
    <t>1.7.13</t>
  </si>
  <si>
    <t>1.7.14</t>
  </si>
  <si>
    <t>1.7.15</t>
  </si>
  <si>
    <t>1.9</t>
  </si>
  <si>
    <t>1.9.1</t>
  </si>
  <si>
    <t>1.9.2</t>
  </si>
  <si>
    <t>1.9.3</t>
  </si>
  <si>
    <t>1.9.4</t>
  </si>
  <si>
    <t>1.9.5</t>
  </si>
  <si>
    <t>1.9.6</t>
  </si>
  <si>
    <t>1.9.7</t>
  </si>
  <si>
    <t>1.9.8</t>
  </si>
  <si>
    <t>1.9.9</t>
  </si>
  <si>
    <t>1.9.10</t>
  </si>
  <si>
    <t>1.9.11</t>
  </si>
  <si>
    <t>1.9.12</t>
  </si>
  <si>
    <t>1.9.13</t>
  </si>
  <si>
    <t>1.9.14</t>
  </si>
  <si>
    <t>1.9.15</t>
  </si>
  <si>
    <t>2.1.1</t>
  </si>
  <si>
    <t>2.1.2</t>
  </si>
  <si>
    <t>2.1.3</t>
  </si>
  <si>
    <t>2.2</t>
  </si>
  <si>
    <t>2.3</t>
  </si>
  <si>
    <t>2.3.1</t>
  </si>
  <si>
    <t>2.3.2</t>
  </si>
  <si>
    <t>3.2.1</t>
  </si>
  <si>
    <t>Tubulação de cobre isolada e fixada 1/2"</t>
  </si>
  <si>
    <t>Tubulação de dreno isolada 25mm</t>
  </si>
  <si>
    <t>Tubulação de cobre isolada e fixada 5/8"</t>
  </si>
  <si>
    <t>Mês 1</t>
  </si>
  <si>
    <t>Mês 2</t>
  </si>
  <si>
    <t>Engenheiro Mecânico</t>
  </si>
  <si>
    <t>Serviço mensal de acompanhamento de Engenheiro Mecânico</t>
  </si>
  <si>
    <t>Total MO/Custeio</t>
  </si>
  <si>
    <t>Disjuntor Bipolar DIN 10A</t>
  </si>
  <si>
    <t>Disjuntor Bipolar DIN 16A</t>
  </si>
  <si>
    <t>Cabo de Cobre Flexível, Isolação em PVC/A, Antichama BWF-B, 0,6/1kV - 2,5mm²</t>
  </si>
  <si>
    <t>Eletroduto PVC Flexível Corrugado Ø20mm</t>
  </si>
  <si>
    <t>Cabo de Cobre Flexível, Isolação em PVC/A, Antichama BWF-B, 0,6/1kV - 6mm²</t>
  </si>
  <si>
    <t>m²</t>
  </si>
  <si>
    <t>Unidade Condensadora e evaporadora Piso Teto - 18.000 BTU/h - Potência: 1,55 kW - 220V/Ø1/60Hz - Referência: AOBA18LALL + ABBF18LAT</t>
  </si>
  <si>
    <t>Recomposição de alvenaria após retirada de equipamento tipo Janela</t>
  </si>
  <si>
    <t>Recomposição de janela de vidro, com esquadrias, após retirada de equipamento tipo "Janela"</t>
  </si>
  <si>
    <t>h</t>
  </si>
  <si>
    <t xml:space="preserve">SETOP </t>
  </si>
  <si>
    <t>ED-4164</t>
  </si>
  <si>
    <t>1.1.16</t>
  </si>
  <si>
    <t>1.2.16</t>
  </si>
  <si>
    <t>1.6.16</t>
  </si>
  <si>
    <t>1.7.16</t>
  </si>
  <si>
    <t>1.9.16</t>
  </si>
  <si>
    <t>Tribunal de Justiça Militar</t>
  </si>
  <si>
    <t>Qtd</t>
  </si>
  <si>
    <t>Custo MO Tot.</t>
  </si>
  <si>
    <t>ENDEREÇO</t>
  </si>
  <si>
    <t>UNIDADE</t>
  </si>
  <si>
    <t>1.10</t>
  </si>
  <si>
    <t>SICFLUX</t>
  </si>
  <si>
    <t>Fornecimento e instalação completa de Unidade Condensadora e evaporadora tipo Piso Teto Inverter - capacidade: 18.000 BTU/h - Potência: 1,55 kW - 220V/Ø1/60Hz - Modelo de Referência: AOBA18LALL + ABBF18LAT,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t>
  </si>
  <si>
    <t>Fornecimento e instalação completa de Unidade Condensadora e evaporadora Piso Teto - capacidade: 24.000 BTU/h - Potência: 2,24 kW - 220V/Ø1/60Hz - Modelo de Referência: AOBA24LALL + ABBF24LAT,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t>
  </si>
  <si>
    <t>Fornecimento e instalação completa de Unidade Condensadora e evaporadora Hi Wall - capacidade: 9.000 BTU/h - Potência: 0,74 kW - 220V/Ø1/60Hz - Modelo de Referência: AOBG09JMCA + ASBG09JMCA,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t>
  </si>
  <si>
    <t>Unidade Condensadora e evaporadora Hi Wall - capacidade: 9.000 BTU/h - Potência: 0,74 kW - 220V/Ø1/60Hz - Modelo de Referência: AOBG09JMCA + ASBG09JMCA</t>
  </si>
  <si>
    <t>Fornecimento e instalação completa de Unidade Condensadora e evaporadora Hi Wall - capacidade: 12.000 BTU/h - Potência: 1,06 kW - 220V/Ø1/60Hz - Modelo de Referência: AOBG12JMCA + ASBG12JMCA,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t>
  </si>
  <si>
    <t>Unidade Condensadora e evaporadora Hi Wall - capacidade: 12.000 BTU/h - Potência: 1,06 kW - 220V/Ø1/60Hz - Modelo de Referência: AOBG12JMCA + ASBG12JMCA</t>
  </si>
  <si>
    <t>Fornecimento e instalação completa de Unidade Condensadora e evaporadora Hi Wall - capacidade: 24.000 BTU/h - Potência: 2,16 kW - 220V/Ø1/60Hz - Modelo de Referência: ASBG24JFBC + AOBG24JFCC,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t>
  </si>
  <si>
    <t>Unidade Condensadora e evaporadora Hi Wall - capacidade: 24.000 BTU/h - Potência: 2,16 kW - 220V/Ø1/60Hz - Modelo de Referência: ASBG24JFBC + AOBG24JFCC</t>
  </si>
  <si>
    <t>Ventilador para Insuflamento de Ar Externo Com Filtro G4 - Vazão 93m³/h - Potência: 22W - 220V/Ø1/60Hz - Modelo de Referência: SPLITVENT</t>
  </si>
  <si>
    <t>1.10.1</t>
  </si>
  <si>
    <t>1.10.2</t>
  </si>
  <si>
    <t>1.10.3</t>
  </si>
  <si>
    <t>1.10.4</t>
  </si>
  <si>
    <t>1.14</t>
  </si>
  <si>
    <t>1.15</t>
  </si>
  <si>
    <t>Fornecimento e instalação completa de Ventilador para Insuflamento de Ar Externo Com Filtro G4 - Vazão 93m³/h - Potência: 22W - 220V/Ø1/60Hz - Modelo de Referência: SPLITVENT, inclusive transporte, suportes, fixações, grelha externa plástica autofechante, intertravamento elétrico com a iluminação do ambiente e demais componentes para o perfeito funcionamento do sistema</t>
  </si>
  <si>
    <t>3.2</t>
  </si>
  <si>
    <t>ELETROTECNICO</t>
  </si>
  <si>
    <t>Exaustor de Ar - Vazão: 830m³/h - Potência 56W/220V/1F/60HZ - Modelo de Referência MAXX 200 - Inclusive Timer</t>
  </si>
  <si>
    <t>1.14.1</t>
  </si>
  <si>
    <t>1.14.2</t>
  </si>
  <si>
    <t>1.14.3</t>
  </si>
  <si>
    <t>1.14.4</t>
  </si>
  <si>
    <t>1.14.5</t>
  </si>
  <si>
    <t>1.15.1</t>
  </si>
  <si>
    <t>1.15.2</t>
  </si>
  <si>
    <t>1.15.3</t>
  </si>
  <si>
    <t>1.15.4</t>
  </si>
  <si>
    <t>1.15.5</t>
  </si>
  <si>
    <t>1.15.6</t>
  </si>
  <si>
    <t>1.15.7</t>
  </si>
  <si>
    <t>Fornecimento e instalação completa de Exaustor de Ar - Vazão: 830m³/h - Potência 56W/220V/1F/60HZ - Modelo de Referência MAXX 200, inclusive transporte, suportes, fixações, Veneziana, dutos, intertravamento elétrico com o Timer e demais componentes para o perfeito funcionamento do sistema</t>
  </si>
  <si>
    <t>3.4</t>
  </si>
  <si>
    <t>Instalação completa de Unidade Condensadora e evaporadora existentes em ambientes definidos em projeto,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t>
  </si>
  <si>
    <t>1.10.5</t>
  </si>
  <si>
    <t>1.15.8</t>
  </si>
  <si>
    <t>3.4.1</t>
  </si>
  <si>
    <t>3.4.2</t>
  </si>
  <si>
    <t>3.4.3</t>
  </si>
  <si>
    <t>3.4.4</t>
  </si>
  <si>
    <t>3.4.5</t>
  </si>
  <si>
    <t>3.4.6</t>
  </si>
  <si>
    <t>3.4.7</t>
  </si>
  <si>
    <t>3.4.8</t>
  </si>
  <si>
    <t>3.4.9</t>
  </si>
  <si>
    <t>3.4.10</t>
  </si>
  <si>
    <t>3.4.11</t>
  </si>
  <si>
    <t>3.4.12</t>
  </si>
  <si>
    <t>3.4.13</t>
  </si>
  <si>
    <t>2.2.1</t>
  </si>
  <si>
    <t>2.2.2</t>
  </si>
  <si>
    <t>2.2.3</t>
  </si>
  <si>
    <t>2.2.4</t>
  </si>
  <si>
    <t>AJUDANTE DE PINTOR</t>
  </si>
  <si>
    <t>2.2.5</t>
  </si>
  <si>
    <t>2.2.6</t>
  </si>
  <si>
    <t>Placa cimentícia lisa</t>
  </si>
  <si>
    <t>Instalação de parede com placas de drywall</t>
  </si>
  <si>
    <t>Aplicação manual de pintura em superfícies externas em edifícios</t>
  </si>
  <si>
    <t>2.2.7</t>
  </si>
  <si>
    <t>Custo Unit. Mat. c/ BDI</t>
  </si>
  <si>
    <t>Custo Unit. MO c/ BDI</t>
  </si>
  <si>
    <t>Custo Mat. Tot. c/ BDI</t>
  </si>
  <si>
    <t>Custo MO Tot. c/ BDI</t>
  </si>
  <si>
    <t>Custo Total c/ BDI</t>
  </si>
  <si>
    <t>Cortina de Ar- 150CM - Potência 205W/220V/1F - Modelo de Referência KCAF15C220G4</t>
  </si>
  <si>
    <t>Bomba de dreno para split até 30.000Btu/h</t>
  </si>
  <si>
    <t>Grelha Redonda Externa - Colarinho Ø200mm, Modelo de Referência S200</t>
  </si>
  <si>
    <t>Retirada de equipamento tipo "Janela" instalado em estruturas de vidro, inclusive recomposição de vidro, esquadrias e demais itens e materiais que sejam necessários para o padrão estético desejado</t>
  </si>
  <si>
    <t>Retirada de equipamento tipo "Janela" instalado em estruturas de alvenaria, inclusive recomposição pintura externa e interna, acabamento interno em drywall, acabamentos de alvenaria e demais itens e materiais que sejam necessários para o padrão estético desejado</t>
  </si>
  <si>
    <t>KOMECO</t>
  </si>
  <si>
    <t>QTD.</t>
  </si>
  <si>
    <t>Fornecimento e instalação completa de Cortina de Ar- 150CM - Potência 205W/220V/1F - Modelo de Referência KCAF15C220G4, inclusive transporte, suportes, fixações, interligações elétricas, recomposições civis e demais componentes para o perfeito funcionamento do sistema</t>
  </si>
  <si>
    <t>1.14.6</t>
  </si>
  <si>
    <t>3.5</t>
  </si>
  <si>
    <t>Quadro de distribuição de energia em chapa de aço galvanizado, de embutir, com barramento trifásico, para 12 disjuntores DIN 100A</t>
  </si>
  <si>
    <t>Un.</t>
  </si>
  <si>
    <t>AJUDANTE DE ELETRICISTA</t>
  </si>
  <si>
    <t>ELETRICISTA</t>
  </si>
  <si>
    <t>Eletroduto de Aço Galvanizado Médio, inclusive conexões, suportes e fixação DN32</t>
  </si>
  <si>
    <t>3.5.1</t>
  </si>
  <si>
    <t>3.5.2</t>
  </si>
  <si>
    <t>3.5.3</t>
  </si>
  <si>
    <t>3.5.4</t>
  </si>
  <si>
    <t>3.5.5</t>
  </si>
  <si>
    <t>3.5.6</t>
  </si>
  <si>
    <t>3.5.7</t>
  </si>
  <si>
    <t>Disjuntor Monopolar DIN 16A</t>
  </si>
  <si>
    <t>3.5.8</t>
  </si>
  <si>
    <t>Instalações, recomposições, testes e elétrica</t>
  </si>
  <si>
    <t>Instalações, recomposições e elétrica</t>
  </si>
  <si>
    <t>Recomposição de alvenaria</t>
  </si>
  <si>
    <t>3.5.9</t>
  </si>
  <si>
    <t>Disjuntor Tripolar DIN 32A</t>
  </si>
  <si>
    <t>Fornecimento e instalação completa de Quadro de Distribuição de Energia em Chapa de Aço Galvanizado, de embutir, com barramento trifásico, para 12 disjuntores DIN, seguindo todas as diretrizes da NBR 5410, inclusive interligação com o QDG, cabos, disjuntores, eletrodutos, conexões, fixações, aterramento, dispositivos de proteção e demais componentes para o perfeito funcionamento do sistema</t>
  </si>
  <si>
    <t>Recomposição de forro</t>
  </si>
  <si>
    <t>1.14.7</t>
  </si>
  <si>
    <t>RETIRADA DO SISTEMA EXISTENTE/RECOMPOSIÇÕES CIVIS</t>
  </si>
  <si>
    <t>Recomposição de forro em PVC</t>
  </si>
  <si>
    <t>3.5.10</t>
  </si>
  <si>
    <t>Aplicação manual de pintura em teto</t>
  </si>
  <si>
    <t>RETIRADA DO SISTEMA EXISTENTE/RECOMPOSIÇÕES</t>
  </si>
  <si>
    <t>Recomposição de forro de gesso acartonado</t>
  </si>
  <si>
    <t>Recomposição de forro de gesso acartonado dos ambientes MEMORIAL e COPA 5º PAV, acabamentos e demais itens e materiais que sejam necessários para o padrão estético desejado</t>
  </si>
  <si>
    <t>2.4</t>
  </si>
  <si>
    <t>2.4.2</t>
  </si>
  <si>
    <t>2.4.3</t>
  </si>
  <si>
    <t>2.4.4</t>
  </si>
  <si>
    <t>Instalação de shaft com placas de drywall</t>
  </si>
  <si>
    <t>Aplicação manual de pintura em parede</t>
  </si>
  <si>
    <t>2.4.7</t>
  </si>
  <si>
    <t>Instalação de shaft em drywall no ambiente INTENDÊNCIA para passagem de tubulação e demais itens e materiais que sejam necessários para o padrão estético desejado</t>
  </si>
  <si>
    <t xml:space="preserve">BDI GERAL </t>
  </si>
  <si>
    <t xml:space="preserve">BDI Equipamentos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</si>
</sst>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quot;??_);_(@_)"/>
    <numFmt numFmtId="165" formatCode="#\,##0.00"/>
    <numFmt numFmtId="166" formatCode="#\,##0."/>
    <numFmt numFmtId="167" formatCode="\$#.00"/>
    <numFmt numFmtId="168" formatCode="\$#."/>
    <numFmt numFmtId="169" formatCode="_([$€]* #,##0.00_);_([$€]* \(#,##0.00\);_([$€]* &quot;-&quot;??_);_(@_)"/>
    <numFmt numFmtId="170" formatCode="_([$€-2]* #,##0.00_);_([$€-2]* \(#,##0.00\);_([$€-2]* &quot;-&quot;??_)"/>
    <numFmt numFmtId="171" formatCode="#.00"/>
    <numFmt numFmtId="172" formatCode="_(&quot;R$ &quot;* #,##0.00_);_(&quot;R$ &quot;* \(#,##0.00\);_(&quot;R$ &quot;* &quot;-&quot;??_);_(@_)"/>
    <numFmt numFmtId="173" formatCode="%#.00"/>
    <numFmt numFmtId="174" formatCode="#."/>
  </numFmts>
  <fonts count="40">
    <font>
      <sz val="12"/>
      <color theme="1"/>
      <name val="Arial"/>
      <family val="2"/>
    </font>
    <font>
      <sz val="11"/>
      <color theme="1"/>
      <name val="Calibri"/>
      <family val="2"/>
      <scheme val="minor"/>
    </font>
    <font>
      <sz val="10"/>
      <color rgb="FF000000"/>
      <name val="Arial"/>
      <family val="2"/>
    </font>
    <font>
      <sz val="12"/>
      <color theme="1"/>
      <name val="Arial"/>
      <family val="2"/>
    </font>
    <font>
      <sz val="12"/>
      <name val="Arial"/>
      <family val="2"/>
    </font>
    <font>
      <b/>
      <sz val="14"/>
      <name val="Arial"/>
      <family val="2"/>
    </font>
    <font>
      <b/>
      <sz val="10"/>
      <name val="Arial"/>
      <family val="2"/>
    </font>
    <font>
      <b/>
      <sz val="10"/>
      <color rgb="FFFF0000"/>
      <name val="Arial"/>
      <family val="2"/>
    </font>
    <font>
      <sz val="10"/>
      <name val="Arial"/>
      <family val="2"/>
    </font>
    <font>
      <sz val="10"/>
      <color rgb="FFFF0000"/>
      <name val="Arial"/>
      <family val="2"/>
    </font>
    <font>
      <sz val="11"/>
      <color indexed="8"/>
      <name val="Arial"/>
      <family val="2"/>
    </font>
    <font>
      <sz val="11"/>
      <color indexed="8"/>
      <name val="Calibri"/>
      <family val="2"/>
      <scheme val="minor"/>
    </font>
    <font>
      <sz val="11"/>
      <name val="Calibri"/>
      <family val="2"/>
      <scheme val="minor"/>
    </font>
    <font>
      <b/>
      <sz val="11"/>
      <color indexed="8"/>
      <name val="Calibri"/>
      <family val="2"/>
      <scheme val="minor"/>
    </font>
    <font>
      <b/>
      <sz val="11"/>
      <name val="Calibri"/>
      <family val="2"/>
      <scheme val="minor"/>
    </font>
    <font>
      <sz val="11"/>
      <color rgb="FF00B050"/>
      <name val="Calibri"/>
      <family val="2"/>
      <scheme val="minor"/>
    </font>
    <font>
      <sz val="9"/>
      <color indexed="10"/>
      <name val="Geneva"/>
      <family val="2"/>
    </font>
    <font>
      <sz val="11"/>
      <color indexed="8"/>
      <name val="Calibri"/>
      <family val="2"/>
    </font>
    <font>
      <sz val="11"/>
      <color indexed="9"/>
      <name val="Calibri"/>
      <family val="2"/>
    </font>
    <font>
      <b/>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
      <color indexed="8"/>
      <name val="Courier"/>
      <family val="3"/>
    </font>
    <font>
      <sz val="11"/>
      <color indexed="62"/>
      <name val="Calibri"/>
      <family val="2"/>
    </font>
    <font>
      <u/>
      <sz val="6"/>
      <color indexed="12"/>
      <name val="Arial"/>
      <family val="2"/>
    </font>
    <font>
      <sz val="11"/>
      <color indexed="20"/>
      <name val="Calibri"/>
      <family val="2"/>
    </font>
    <font>
      <sz val="11"/>
      <color indexed="60"/>
      <name val="Calibri"/>
      <family val="2"/>
    </font>
    <font>
      <b/>
      <sz val="8"/>
      <name val="Times New Roman"/>
      <family val="1"/>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
      <color indexed="8"/>
      <name val="Courier"/>
      <family val="3"/>
    </font>
    <font>
      <sz val="10"/>
      <color theme="1"/>
      <name val="Arial"/>
      <family val="2"/>
    </font>
    <font>
      <b/>
      <sz val="10"/>
      <color theme="1"/>
      <name val="Arial"/>
      <family val="2"/>
    </font>
  </fonts>
  <fills count="28">
    <fill>
      <patternFill patternType="none"/>
    </fill>
    <fill>
      <patternFill patternType="gray125"/>
    </fill>
    <fill>
      <patternFill patternType="solid">
        <fgColor theme="3"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double">
        <color indexed="64"/>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272">
    <xf numFmtId="0" fontId="0" fillId="0" borderId="0"/>
    <xf numFmtId="0" fontId="2" fillId="0" borderId="0"/>
    <xf numFmtId="44" fontId="3" fillId="0" borderId="0" applyFont="0" applyFill="0" applyBorder="0" applyAlignment="0" applyProtection="0"/>
    <xf numFmtId="0" fontId="10" fillId="0" borderId="0"/>
    <xf numFmtId="44" fontId="8" fillId="0" borderId="0" applyFill="0" applyBorder="0" applyAlignment="0" applyProtection="0"/>
    <xf numFmtId="0" fontId="8" fillId="0" borderId="0"/>
    <xf numFmtId="9" fontId="3" fillId="0" borderId="0" applyFont="0" applyFill="0" applyBorder="0" applyAlignment="0" applyProtection="0"/>
    <xf numFmtId="164" fontId="8" fillId="0" borderId="0" applyFont="0" applyFill="0" applyBorder="0" applyAlignment="0" applyProtection="0"/>
    <xf numFmtId="9" fontId="10" fillId="0" borderId="0" applyFont="0" applyFill="0" applyBorder="0" applyAlignment="0" applyProtection="0"/>
    <xf numFmtId="0" fontId="8" fillId="0" borderId="0"/>
    <xf numFmtId="0" fontId="8" fillId="0" borderId="0"/>
    <xf numFmtId="0" fontId="16" fillId="0" borderId="0"/>
    <xf numFmtId="0" fontId="8" fillId="0" borderId="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0" borderId="0" applyNumberFormat="0" applyFont="0" applyBorder="0" applyAlignment="0"/>
    <xf numFmtId="0" fontId="20" fillId="5" borderId="0" applyNumberFormat="0" applyBorder="0" applyAlignment="0" applyProtection="0"/>
    <xf numFmtId="0" fontId="21" fillId="17" borderId="34" applyNumberFormat="0" applyAlignment="0" applyProtection="0"/>
    <xf numFmtId="0" fontId="22" fillId="18" borderId="35" applyNumberFormat="0" applyAlignment="0" applyProtection="0"/>
    <xf numFmtId="0" fontId="23" fillId="0" borderId="36" applyNumberFormat="0" applyFill="0" applyAlignment="0" applyProtection="0"/>
    <xf numFmtId="165" fontId="24" fillId="0" borderId="0">
      <protection locked="0"/>
    </xf>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166" fontId="24" fillId="0" borderId="0">
      <protection locked="0"/>
    </xf>
    <xf numFmtId="167" fontId="24" fillId="0" borderId="0">
      <protection locked="0"/>
    </xf>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168" fontId="24" fillId="0" borderId="0">
      <protection locked="0"/>
    </xf>
    <xf numFmtId="0" fontId="24" fillId="0" borderId="0">
      <protection locked="0"/>
    </xf>
    <xf numFmtId="0" fontId="24" fillId="0" borderId="0">
      <protection locked="0"/>
    </xf>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2" borderId="0" applyNumberFormat="0" applyBorder="0" applyAlignment="0" applyProtection="0"/>
    <xf numFmtId="0" fontId="25" fillId="8" borderId="34"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1" fontId="24" fillId="0" borderId="0">
      <protection locked="0"/>
    </xf>
    <xf numFmtId="171" fontId="24" fillId="0" borderId="0">
      <protection locked="0"/>
    </xf>
    <xf numFmtId="0" fontId="24" fillId="0" borderId="0">
      <protection locked="0"/>
    </xf>
    <xf numFmtId="0" fontId="24" fillId="0" borderId="0">
      <protection locked="0"/>
    </xf>
    <xf numFmtId="0" fontId="26" fillId="0" borderId="0" applyNumberFormat="0" applyFill="0" applyBorder="0" applyAlignment="0" applyProtection="0">
      <alignment vertical="top"/>
      <protection locked="0"/>
    </xf>
    <xf numFmtId="0" fontId="27" fillId="4"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28" fillId="23" borderId="0" applyNumberFormat="0" applyBorder="0" applyAlignment="0" applyProtection="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24" borderId="37" applyNumberFormat="0" applyFont="0" applyAlignment="0" applyProtection="0"/>
    <xf numFmtId="0" fontId="8" fillId="24" borderId="37" applyNumberFormat="0" applyFont="0" applyAlignment="0" applyProtection="0"/>
    <xf numFmtId="173" fontId="24" fillId="0" borderId="0">
      <protection locked="0"/>
    </xf>
    <xf numFmtId="173" fontId="24" fillId="0" borderId="0">
      <protection locked="0"/>
    </xf>
    <xf numFmtId="0" fontId="29" fillId="0" borderId="38" applyNumberFormat="0" applyFont="0" applyBorder="0" applyAlignment="0"/>
    <xf numFmtId="4" fontId="24" fillId="0" borderId="0">
      <protection locked="0"/>
    </xf>
    <xf numFmtId="165" fontId="24" fillId="0" borderId="0">
      <protection locked="0"/>
    </xf>
    <xf numFmtId="165" fontId="24" fillId="0" borderId="0">
      <protection locked="0"/>
    </xf>
    <xf numFmtId="165" fontId="24" fillId="0" borderId="0">
      <protection locked="0"/>
    </xf>
    <xf numFmtId="165" fontId="24" fillId="0" borderId="0">
      <protection locked="0"/>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0" fillId="17" borderId="39"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31" fillId="0" borderId="0" applyNumberFormat="0" applyFill="0" applyBorder="0" applyAlignment="0" applyProtection="0"/>
    <xf numFmtId="0" fontId="32" fillId="0" borderId="0" applyNumberFormat="0" applyFill="0" applyBorder="0" applyAlignment="0" applyProtection="0"/>
    <xf numFmtId="0" fontId="33" fillId="0" borderId="40" applyNumberFormat="0" applyFill="0" applyAlignment="0" applyProtection="0"/>
    <xf numFmtId="0" fontId="34" fillId="0" borderId="41" applyNumberFormat="0" applyFill="0" applyAlignment="0" applyProtection="0"/>
    <xf numFmtId="0" fontId="35" fillId="0" borderId="42"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174" fontId="37" fillId="0" borderId="0">
      <protection locked="0"/>
    </xf>
    <xf numFmtId="0" fontId="37" fillId="0" borderId="0">
      <protection locked="0"/>
    </xf>
    <xf numFmtId="0" fontId="37" fillId="0" borderId="0">
      <protection locked="0"/>
    </xf>
    <xf numFmtId="0" fontId="37" fillId="0" borderId="0">
      <protection locked="0"/>
    </xf>
    <xf numFmtId="0" fontId="37" fillId="0" borderId="0">
      <protection locked="0"/>
    </xf>
    <xf numFmtId="174" fontId="37" fillId="0" borderId="0">
      <protection locked="0"/>
    </xf>
    <xf numFmtId="0" fontId="37" fillId="0" borderId="0">
      <protection locked="0"/>
    </xf>
    <xf numFmtId="0" fontId="37" fillId="0" borderId="0">
      <protection locked="0"/>
    </xf>
    <xf numFmtId="0" fontId="37" fillId="0" borderId="0">
      <protection locked="0"/>
    </xf>
    <xf numFmtId="0" fontId="37" fillId="0" borderId="0">
      <protection locked="0"/>
    </xf>
    <xf numFmtId="174" fontId="24" fillId="0" borderId="43">
      <protection locked="0"/>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cellStyleXfs>
  <cellXfs count="188">
    <xf numFmtId="0" fontId="0" fillId="0" borderId="0" xfId="0"/>
    <xf numFmtId="3" fontId="6" fillId="0" borderId="30" xfId="0" applyNumberFormat="1" applyFont="1" applyBorder="1" applyAlignment="1">
      <alignment horizontal="center" vertical="center"/>
    </xf>
    <xf numFmtId="4" fontId="8" fillId="0" borderId="26" xfId="0" applyNumberFormat="1" applyFont="1" applyBorder="1" applyAlignment="1">
      <alignment horizontal="center" vertical="center"/>
    </xf>
    <xf numFmtId="17" fontId="12" fillId="0" borderId="4" xfId="3" applyNumberFormat="1" applyFont="1" applyFill="1" applyBorder="1" applyAlignment="1">
      <alignment horizontal="center" vertical="center"/>
    </xf>
    <xf numFmtId="0" fontId="12" fillId="0" borderId="4" xfId="3" applyFont="1" applyFill="1" applyBorder="1" applyAlignment="1">
      <alignment horizontal="left" vertical="center"/>
    </xf>
    <xf numFmtId="44" fontId="14" fillId="0" borderId="13" xfId="4" applyFont="1" applyFill="1" applyBorder="1" applyAlignment="1">
      <alignment horizontal="center" vertical="center" wrapText="1"/>
    </xf>
    <xf numFmtId="44" fontId="14" fillId="0" borderId="12" xfId="4" applyFont="1" applyFill="1" applyBorder="1" applyAlignment="1">
      <alignment horizontal="center" vertical="center" wrapText="1"/>
    </xf>
    <xf numFmtId="0" fontId="14" fillId="0" borderId="33" xfId="3" applyNumberFormat="1" applyFont="1" applyFill="1" applyBorder="1" applyAlignment="1">
      <alignment horizontal="center" vertical="center"/>
    </xf>
    <xf numFmtId="0" fontId="14" fillId="0" borderId="13" xfId="3" applyNumberFormat="1" applyFont="1" applyFill="1" applyBorder="1" applyAlignment="1">
      <alignment horizontal="center" vertical="center"/>
    </xf>
    <xf numFmtId="0" fontId="14" fillId="0" borderId="13" xfId="3" applyNumberFormat="1" applyFont="1" applyFill="1" applyBorder="1" applyAlignment="1">
      <alignment horizontal="center" vertical="center" wrapText="1"/>
    </xf>
    <xf numFmtId="0" fontId="6" fillId="0" borderId="26" xfId="0" applyFont="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wrapText="1"/>
    </xf>
    <xf numFmtId="2" fontId="4" fillId="0" borderId="0" xfId="0" applyNumberFormat="1" applyFont="1" applyFill="1" applyAlignment="1">
      <alignment horizontal="center" vertical="center"/>
    </xf>
    <xf numFmtId="44" fontId="4" fillId="0" borderId="0" xfId="0" applyNumberFormat="1" applyFont="1" applyFill="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xf numFmtId="0" fontId="12" fillId="0" borderId="0" xfId="3" applyNumberFormat="1" applyFont="1" applyFill="1" applyAlignment="1">
      <alignment vertical="center"/>
    </xf>
    <xf numFmtId="0" fontId="12" fillId="0" borderId="0" xfId="3" applyNumberFormat="1" applyFont="1" applyFill="1" applyAlignment="1">
      <alignment horizontal="center" vertical="center"/>
    </xf>
    <xf numFmtId="0" fontId="12" fillId="0" borderId="0" xfId="3" applyNumberFormat="1" applyFont="1" applyFill="1" applyAlignment="1">
      <alignment vertical="center" wrapText="1"/>
    </xf>
    <xf numFmtId="44" fontId="12" fillId="0" borderId="0" xfId="4" applyFont="1" applyFill="1" applyAlignment="1">
      <alignment vertical="center"/>
    </xf>
    <xf numFmtId="0" fontId="11" fillId="0" borderId="0" xfId="3" applyNumberFormat="1" applyFont="1" applyFill="1" applyAlignment="1">
      <alignment vertical="center"/>
    </xf>
    <xf numFmtId="0" fontId="14" fillId="0" borderId="0" xfId="3" applyNumberFormat="1" applyFont="1" applyFill="1" applyAlignment="1">
      <alignment vertical="center"/>
    </xf>
    <xf numFmtId="0" fontId="13" fillId="0" borderId="0" xfId="3" applyNumberFormat="1" applyFont="1" applyFill="1" applyAlignment="1">
      <alignment vertical="center"/>
    </xf>
    <xf numFmtId="0" fontId="12" fillId="0" borderId="0" xfId="0" applyNumberFormat="1" applyFont="1" applyFill="1" applyAlignment="1">
      <alignment vertical="center"/>
    </xf>
    <xf numFmtId="0" fontId="15" fillId="0" borderId="0" xfId="0" applyNumberFormat="1" applyFont="1" applyFill="1" applyAlignment="1">
      <alignment vertical="center"/>
    </xf>
    <xf numFmtId="0" fontId="12" fillId="26" borderId="0" xfId="3" applyNumberFormat="1" applyFont="1" applyFill="1" applyAlignment="1">
      <alignment vertical="center"/>
    </xf>
    <xf numFmtId="0" fontId="12" fillId="26" borderId="3" xfId="0" applyNumberFormat="1" applyFont="1" applyFill="1" applyBorder="1" applyAlignment="1">
      <alignment horizontal="center" vertical="center"/>
    </xf>
    <xf numFmtId="0" fontId="12" fillId="26" borderId="3" xfId="3" applyNumberFormat="1" applyFont="1" applyFill="1" applyBorder="1" applyAlignment="1">
      <alignment horizontal="center" vertical="center"/>
    </xf>
    <xf numFmtId="44" fontId="12" fillId="26" borderId="3" xfId="4" applyFont="1" applyFill="1" applyBorder="1" applyAlignment="1">
      <alignment vertical="center"/>
    </xf>
    <xf numFmtId="0" fontId="12" fillId="26" borderId="3" xfId="3" applyNumberFormat="1" applyFont="1" applyFill="1" applyBorder="1" applyAlignment="1">
      <alignment horizontal="left" vertical="center" wrapText="1"/>
    </xf>
    <xf numFmtId="0" fontId="11" fillId="26" borderId="0" xfId="3" applyNumberFormat="1" applyFont="1" applyFill="1" applyAlignment="1">
      <alignment vertical="center"/>
    </xf>
    <xf numFmtId="2" fontId="12" fillId="26" borderId="3" xfId="3" applyNumberFormat="1" applyFont="1" applyFill="1" applyBorder="1" applyAlignment="1">
      <alignment horizontal="center" vertical="center"/>
    </xf>
    <xf numFmtId="2" fontId="12" fillId="0" borderId="0" xfId="3" applyNumberFormat="1" applyFont="1" applyFill="1" applyAlignment="1">
      <alignment horizontal="center" vertical="center"/>
    </xf>
    <xf numFmtId="44" fontId="12" fillId="26" borderId="3" xfId="4" applyFont="1" applyFill="1" applyBorder="1" applyAlignment="1">
      <alignment horizontal="right" vertical="center"/>
    </xf>
    <xf numFmtId="0" fontId="12" fillId="0" borderId="3" xfId="0" applyNumberFormat="1" applyFont="1" applyFill="1" applyBorder="1" applyAlignment="1">
      <alignment horizontal="center" vertical="center"/>
    </xf>
    <xf numFmtId="0" fontId="12" fillId="0" borderId="3" xfId="0" applyNumberFormat="1" applyFont="1" applyFill="1" applyBorder="1" applyAlignment="1">
      <alignment vertical="center" wrapText="1"/>
    </xf>
    <xf numFmtId="2" fontId="12" fillId="0" borderId="3" xfId="0" applyNumberFormat="1" applyFont="1" applyFill="1" applyBorder="1" applyAlignment="1">
      <alignment horizontal="center" vertical="center"/>
    </xf>
    <xf numFmtId="44" fontId="12" fillId="0" borderId="3" xfId="4" applyFont="1" applyFill="1" applyBorder="1" applyAlignment="1">
      <alignment vertical="center"/>
    </xf>
    <xf numFmtId="44" fontId="14" fillId="0" borderId="3" xfId="4" applyFont="1" applyFill="1" applyBorder="1" applyAlignment="1">
      <alignment vertical="center"/>
    </xf>
    <xf numFmtId="0" fontId="14" fillId="0" borderId="3" xfId="3" applyFont="1" applyFill="1" applyBorder="1" applyAlignment="1">
      <alignment horizontal="center" vertical="center"/>
    </xf>
    <xf numFmtId="0" fontId="8" fillId="0" borderId="3" xfId="0" applyFont="1" applyBorder="1" applyAlignment="1">
      <alignment horizontal="center" vertical="center"/>
    </xf>
    <xf numFmtId="4" fontId="8" fillId="0" borderId="3" xfId="0" applyNumberFormat="1" applyFont="1" applyFill="1" applyBorder="1" applyAlignment="1">
      <alignment horizontal="center" vertical="center"/>
    </xf>
    <xf numFmtId="4" fontId="8" fillId="2" borderId="3" xfId="0" applyNumberFormat="1" applyFont="1" applyFill="1" applyBorder="1" applyAlignment="1">
      <alignment horizontal="center" vertical="center"/>
    </xf>
    <xf numFmtId="4" fontId="8" fillId="0" borderId="26" xfId="0" applyNumberFormat="1" applyFont="1" applyFill="1" applyBorder="1" applyAlignment="1">
      <alignment horizontal="center" vertical="center"/>
    </xf>
    <xf numFmtId="0" fontId="6" fillId="0" borderId="27" xfId="0" applyFont="1" applyBorder="1" applyAlignment="1">
      <alignment horizontal="center" vertical="center"/>
    </xf>
    <xf numFmtId="2" fontId="8" fillId="0" borderId="3" xfId="0" applyNumberFormat="1" applyFont="1" applyBorder="1" applyAlignment="1">
      <alignment horizontal="center" vertical="center"/>
    </xf>
    <xf numFmtId="4" fontId="9" fillId="0" borderId="26" xfId="0" applyNumberFormat="1" applyFont="1" applyBorder="1" applyAlignment="1">
      <alignment horizontal="center" vertical="center"/>
    </xf>
    <xf numFmtId="44" fontId="6" fillId="0" borderId="20" xfId="2" applyFont="1" applyBorder="1" applyAlignment="1">
      <alignment horizontal="center" vertical="center"/>
    </xf>
    <xf numFmtId="10" fontId="8" fillId="0" borderId="8" xfId="0" applyNumberFormat="1" applyFont="1" applyBorder="1" applyAlignment="1">
      <alignment horizontal="center" vertical="center"/>
    </xf>
    <xf numFmtId="10" fontId="8" fillId="0" borderId="25" xfId="0" applyNumberFormat="1" applyFont="1" applyBorder="1" applyAlignment="1">
      <alignment horizontal="center" vertical="center"/>
    </xf>
    <xf numFmtId="0" fontId="6" fillId="0" borderId="30" xfId="0" applyFont="1" applyBorder="1" applyAlignment="1">
      <alignment horizontal="center" vertical="center"/>
    </xf>
    <xf numFmtId="0" fontId="6" fillId="0" borderId="30" xfId="0" applyFont="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xf>
    <xf numFmtId="2" fontId="8" fillId="0" borderId="0" xfId="0" applyNumberFormat="1" applyFont="1" applyFill="1" applyAlignment="1">
      <alignment horizontal="center" vertical="center"/>
    </xf>
    <xf numFmtId="17" fontId="8" fillId="0" borderId="0" xfId="0" applyNumberFormat="1" applyFont="1" applyFill="1" applyAlignment="1">
      <alignment horizontal="center" vertical="center"/>
    </xf>
    <xf numFmtId="0" fontId="8"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4"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32" xfId="0" applyFont="1" applyFill="1" applyBorder="1" applyAlignment="1">
      <alignment horizontal="left" vertical="center" wrapText="1"/>
    </xf>
    <xf numFmtId="0" fontId="8" fillId="0" borderId="6" xfId="0" applyFont="1" applyFill="1" applyBorder="1" applyAlignment="1">
      <alignment horizontal="center" vertical="center"/>
    </xf>
    <xf numFmtId="2" fontId="8" fillId="0" borderId="6" xfId="0" applyNumberFormat="1" applyFont="1" applyFill="1" applyBorder="1" applyAlignment="1">
      <alignment horizontal="center" vertical="center"/>
    </xf>
    <xf numFmtId="44" fontId="8" fillId="0" borderId="6" xfId="0" applyNumberFormat="1" applyFont="1" applyFill="1" applyBorder="1" applyAlignment="1">
      <alignment horizontal="center" vertical="center"/>
    </xf>
    <xf numFmtId="44" fontId="6" fillId="0" borderId="0"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8" fillId="0" borderId="15" xfId="0" applyFont="1" applyFill="1" applyBorder="1" applyAlignment="1">
      <alignment horizontal="center" vertical="center"/>
    </xf>
    <xf numFmtId="2" fontId="8" fillId="0" borderId="15" xfId="0" applyNumberFormat="1" applyFont="1" applyFill="1" applyBorder="1" applyAlignment="1">
      <alignment horizontal="center" vertical="center"/>
    </xf>
    <xf numFmtId="44" fontId="8" fillId="0" borderId="15" xfId="0" applyNumberFormat="1" applyFont="1" applyFill="1" applyBorder="1" applyAlignment="1">
      <alignment horizontal="center" vertical="center"/>
    </xf>
    <xf numFmtId="44" fontId="6" fillId="0" borderId="22"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14" xfId="0" applyFont="1" applyFill="1" applyBorder="1" applyAlignment="1">
      <alignment horizontal="center" vertical="center" wrapText="1"/>
    </xf>
    <xf numFmtId="4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0" xfId="0" applyFont="1" applyFill="1" applyBorder="1" applyAlignment="1">
      <alignment horizontal="center" vertical="center"/>
    </xf>
    <xf numFmtId="0" fontId="14" fillId="0" borderId="0" xfId="3" applyNumberFormat="1" applyFont="1" applyFill="1" applyBorder="1" applyAlignment="1">
      <alignment horizontal="center" vertical="center"/>
    </xf>
    <xf numFmtId="44" fontId="14" fillId="0" borderId="0" xfId="4" applyFont="1" applyFill="1" applyBorder="1" applyAlignment="1">
      <alignment vertical="center"/>
    </xf>
    <xf numFmtId="0" fontId="8" fillId="0" borderId="45" xfId="0" applyFont="1" applyFill="1" applyBorder="1" applyAlignment="1">
      <alignment horizontal="left" vertical="center" wrapText="1"/>
    </xf>
    <xf numFmtId="2" fontId="8" fillId="0" borderId="9" xfId="0" applyNumberFormat="1" applyFont="1" applyFill="1" applyBorder="1" applyAlignment="1">
      <alignment horizontal="center" vertical="center"/>
    </xf>
    <xf numFmtId="44" fontId="8" fillId="0" borderId="9" xfId="0" applyNumberFormat="1" applyFont="1" applyFill="1" applyBorder="1" applyAlignment="1">
      <alignment horizontal="center" vertical="center"/>
    </xf>
    <xf numFmtId="44" fontId="6" fillId="0" borderId="1" xfId="2" applyFont="1" applyFill="1" applyBorder="1" applyAlignment="1">
      <alignment horizontal="center" vertical="center"/>
    </xf>
    <xf numFmtId="0" fontId="8" fillId="0" borderId="22" xfId="0" applyFont="1" applyFill="1" applyBorder="1" applyAlignment="1">
      <alignment horizontal="center" vertical="center"/>
    </xf>
    <xf numFmtId="0" fontId="8" fillId="0" borderId="46" xfId="0" applyFont="1" applyFill="1" applyBorder="1" applyAlignment="1">
      <alignment horizontal="left" vertical="center" wrapText="1"/>
    </xf>
    <xf numFmtId="44" fontId="8" fillId="0" borderId="13" xfId="0" applyNumberFormat="1" applyFont="1" applyFill="1" applyBorder="1" applyAlignment="1">
      <alignment horizontal="center" vertical="center"/>
    </xf>
    <xf numFmtId="0" fontId="8" fillId="0" borderId="47" xfId="0" applyFont="1" applyFill="1" applyBorder="1" applyAlignment="1">
      <alignment horizontal="left" vertical="center" wrapText="1"/>
    </xf>
    <xf numFmtId="0" fontId="8" fillId="0" borderId="13" xfId="0" applyFont="1" applyFill="1" applyBorder="1" applyAlignment="1">
      <alignment horizontal="center" vertical="center"/>
    </xf>
    <xf numFmtId="2" fontId="8" fillId="0" borderId="13" xfId="0" applyNumberFormat="1" applyFont="1" applyFill="1" applyBorder="1" applyAlignment="1">
      <alignment horizontal="center" vertical="center"/>
    </xf>
    <xf numFmtId="4" fontId="8" fillId="0" borderId="7" xfId="0" applyNumberFormat="1" applyFont="1" applyBorder="1" applyAlignment="1">
      <alignment horizontal="center" vertical="center"/>
    </xf>
    <xf numFmtId="0" fontId="12" fillId="0" borderId="8" xfId="0" applyNumberFormat="1" applyFont="1" applyFill="1" applyBorder="1" applyAlignment="1">
      <alignment horizontal="center" vertical="center"/>
    </xf>
    <xf numFmtId="0" fontId="12" fillId="0" borderId="8" xfId="0" applyNumberFormat="1" applyFont="1" applyFill="1" applyBorder="1" applyAlignment="1">
      <alignment vertical="center" wrapText="1"/>
    </xf>
    <xf numFmtId="2" fontId="12" fillId="0" borderId="8" xfId="0" applyNumberFormat="1" applyFont="1" applyFill="1" applyBorder="1" applyAlignment="1">
      <alignment horizontal="center" vertical="center"/>
    </xf>
    <xf numFmtId="44" fontId="12" fillId="0" borderId="8" xfId="4" applyFont="1" applyFill="1" applyBorder="1" applyAlignment="1">
      <alignment vertical="center"/>
    </xf>
    <xf numFmtId="0" fontId="14" fillId="0" borderId="46" xfId="3" applyFont="1" applyFill="1" applyBorder="1" applyAlignment="1">
      <alignment horizontal="center" vertical="center"/>
    </xf>
    <xf numFmtId="0" fontId="12" fillId="0" borderId="48" xfId="3" applyFont="1" applyFill="1" applyBorder="1" applyAlignment="1">
      <alignment horizontal="center" vertical="center"/>
    </xf>
    <xf numFmtId="4" fontId="8" fillId="0" borderId="3" xfId="0" applyNumberFormat="1" applyFont="1" applyBorder="1" applyAlignment="1">
      <alignment horizontal="center" vertical="center"/>
    </xf>
    <xf numFmtId="4" fontId="38" fillId="0" borderId="3" xfId="0" applyNumberFormat="1" applyFont="1" applyBorder="1" applyAlignment="1">
      <alignment horizontal="center" vertical="center"/>
    </xf>
    <xf numFmtId="4" fontId="38" fillId="0" borderId="26" xfId="0" applyNumberFormat="1" applyFont="1" applyBorder="1" applyAlignment="1">
      <alignment horizontal="center" vertical="center"/>
    </xf>
    <xf numFmtId="4" fontId="8" fillId="0" borderId="3" xfId="2" applyNumberFormat="1" applyFont="1" applyBorder="1" applyAlignment="1">
      <alignment horizontal="center" vertical="center"/>
    </xf>
    <xf numFmtId="9" fontId="6" fillId="0" borderId="27" xfId="6" applyFont="1" applyBorder="1" applyAlignment="1">
      <alignment horizontal="center" vertical="center"/>
    </xf>
    <xf numFmtId="44" fontId="6" fillId="0" borderId="0" xfId="2" applyFont="1" applyFill="1" applyBorder="1" applyAlignment="1">
      <alignment horizontal="center" vertical="center"/>
    </xf>
    <xf numFmtId="0" fontId="6" fillId="0" borderId="0" xfId="0" applyFont="1" applyFill="1" applyBorder="1" applyAlignment="1">
      <alignment horizontal="center" vertical="center"/>
    </xf>
    <xf numFmtId="44" fontId="8" fillId="0" borderId="54" xfId="0" applyNumberFormat="1" applyFont="1" applyFill="1" applyBorder="1" applyAlignment="1">
      <alignment horizontal="center" vertical="center"/>
    </xf>
    <xf numFmtId="44" fontId="8" fillId="0" borderId="55" xfId="0" applyNumberFormat="1" applyFont="1" applyFill="1" applyBorder="1" applyAlignment="1">
      <alignment horizontal="center" vertical="center"/>
    </xf>
    <xf numFmtId="44" fontId="8" fillId="0" borderId="56" xfId="0" applyNumberFormat="1" applyFont="1" applyFill="1" applyBorder="1" applyAlignment="1">
      <alignment horizontal="center" vertical="center"/>
    </xf>
    <xf numFmtId="10" fontId="7" fillId="0" borderId="24" xfId="0" applyNumberFormat="1" applyFont="1" applyFill="1" applyBorder="1" applyAlignment="1">
      <alignment horizontal="center" vertical="center"/>
    </xf>
    <xf numFmtId="44" fontId="8" fillId="27" borderId="6" xfId="0" applyNumberFormat="1" applyFont="1" applyFill="1" applyBorder="1" applyAlignment="1">
      <alignment horizontal="center" vertical="center"/>
    </xf>
    <xf numFmtId="44" fontId="8" fillId="27" borderId="54" xfId="0" applyNumberFormat="1" applyFont="1" applyFill="1" applyBorder="1" applyAlignment="1">
      <alignment horizontal="center" vertical="center"/>
    </xf>
    <xf numFmtId="44" fontId="8" fillId="27" borderId="16" xfId="0" applyNumberFormat="1" applyFont="1" applyFill="1" applyBorder="1" applyAlignment="1">
      <alignment horizontal="center" vertical="center"/>
    </xf>
    <xf numFmtId="44" fontId="8" fillId="27" borderId="13"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0" fontId="6" fillId="27" borderId="1" xfId="0" applyFont="1" applyFill="1" applyBorder="1" applyAlignment="1">
      <alignment horizontal="center" vertical="center" wrapText="1"/>
    </xf>
    <xf numFmtId="0" fontId="4" fillId="0" borderId="0" xfId="0" applyFont="1" applyFill="1" applyAlignment="1">
      <alignment horizontal="center" vertical="center" wrapText="1"/>
    </xf>
    <xf numFmtId="3" fontId="6" fillId="0" borderId="20" xfId="0" applyNumberFormat="1" applyFont="1" applyBorder="1" applyAlignment="1">
      <alignment horizontal="center" vertical="center"/>
    </xf>
    <xf numFmtId="3" fontId="6" fillId="0" borderId="3" xfId="0" applyNumberFormat="1" applyFont="1" applyBorder="1" applyAlignment="1">
      <alignment horizontal="center" vertical="center"/>
    </xf>
    <xf numFmtId="0" fontId="6" fillId="0" borderId="3" xfId="0" applyFont="1" applyBorder="1" applyAlignment="1">
      <alignment horizontal="center" vertical="center"/>
    </xf>
    <xf numFmtId="0" fontId="6" fillId="0" borderId="0" xfId="0" applyFont="1" applyFill="1" applyAlignment="1">
      <alignment horizontal="left" vertical="center"/>
    </xf>
    <xf numFmtId="0" fontId="8" fillId="0" borderId="2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44" fontId="6" fillId="0" borderId="17" xfId="2" applyFont="1" applyFill="1" applyBorder="1" applyAlignment="1">
      <alignment horizontal="center" vertical="center"/>
    </xf>
    <xf numFmtId="44" fontId="6" fillId="0" borderId="18" xfId="2" applyFont="1" applyFill="1" applyBorder="1" applyAlignment="1">
      <alignment horizontal="center" vertical="center"/>
    </xf>
    <xf numFmtId="44" fontId="6" fillId="0" borderId="19" xfId="2"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44" fontId="6" fillId="25" borderId="17" xfId="0" applyNumberFormat="1" applyFont="1" applyFill="1" applyBorder="1" applyAlignment="1">
      <alignment horizontal="center" vertical="center"/>
    </xf>
    <xf numFmtId="44" fontId="6" fillId="25" borderId="19" xfId="0" applyNumberFormat="1" applyFont="1" applyFill="1" applyBorder="1" applyAlignment="1">
      <alignment horizontal="center" vertical="center"/>
    </xf>
    <xf numFmtId="0" fontId="8" fillId="0" borderId="0" xfId="0" applyFont="1" applyFill="1" applyAlignment="1">
      <alignment horizontal="left" vertical="center" wrapText="1"/>
    </xf>
    <xf numFmtId="0" fontId="7" fillId="0" borderId="17"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9" xfId="0" applyFont="1" applyFill="1" applyBorder="1" applyAlignment="1">
      <alignment horizontal="right" vertical="center"/>
    </xf>
    <xf numFmtId="44" fontId="6" fillId="0" borderId="17" xfId="4" applyFont="1" applyFill="1" applyBorder="1" applyAlignment="1">
      <alignment horizontal="center" vertical="center"/>
    </xf>
    <xf numFmtId="44" fontId="6" fillId="0" borderId="19" xfId="4" applyFont="1" applyFill="1" applyBorder="1" applyAlignment="1">
      <alignment horizontal="center" vertical="center"/>
    </xf>
    <xf numFmtId="44" fontId="6" fillId="0" borderId="17" xfId="0" applyNumberFormat="1" applyFont="1" applyFill="1" applyBorder="1" applyAlignment="1">
      <alignment horizontal="center" vertical="center"/>
    </xf>
    <xf numFmtId="44" fontId="6" fillId="0" borderId="19" xfId="0" applyNumberFormat="1" applyFont="1" applyFill="1" applyBorder="1" applyAlignment="1">
      <alignment horizontal="center" vertical="center"/>
    </xf>
    <xf numFmtId="44" fontId="6" fillId="0" borderId="0" xfId="2"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25" borderId="17" xfId="0" applyFont="1" applyFill="1" applyBorder="1" applyAlignment="1">
      <alignment horizontal="right" vertical="center"/>
    </xf>
    <xf numFmtId="0" fontId="6" fillId="25" borderId="18" xfId="0" applyFont="1" applyFill="1" applyBorder="1" applyAlignment="1">
      <alignment horizontal="right" vertical="center"/>
    </xf>
    <xf numFmtId="0" fontId="6" fillId="25" borderId="19" xfId="0" applyFont="1" applyFill="1" applyBorder="1" applyAlignment="1">
      <alignment horizontal="right" vertical="center"/>
    </xf>
    <xf numFmtId="44" fontId="6" fillId="0" borderId="17" xfId="4" applyFont="1" applyFill="1" applyBorder="1" applyAlignment="1">
      <alignment horizontal="center" vertical="center" wrapText="1"/>
    </xf>
    <xf numFmtId="44" fontId="6" fillId="0" borderId="19" xfId="4" applyFont="1" applyFill="1" applyBorder="1" applyAlignment="1">
      <alignment horizontal="center" vertical="center" wrapText="1"/>
    </xf>
    <xf numFmtId="0" fontId="14" fillId="0" borderId="3" xfId="3" applyNumberFormat="1" applyFont="1" applyFill="1" applyBorder="1" applyAlignment="1">
      <alignment horizontal="center" vertical="center"/>
    </xf>
    <xf numFmtId="0" fontId="14" fillId="0" borderId="3" xfId="3" applyFont="1" applyFill="1" applyBorder="1" applyAlignment="1">
      <alignment horizontal="left" vertical="center"/>
    </xf>
    <xf numFmtId="0" fontId="14" fillId="0" borderId="30" xfId="3" applyNumberFormat="1" applyFont="1" applyFill="1" applyBorder="1" applyAlignment="1">
      <alignment horizontal="center" vertical="center"/>
    </xf>
    <xf numFmtId="0" fontId="14" fillId="0" borderId="26" xfId="3" applyNumberFormat="1" applyFont="1" applyFill="1" applyBorder="1" applyAlignment="1">
      <alignment horizontal="center" vertical="center"/>
    </xf>
    <xf numFmtId="0" fontId="14" fillId="0" borderId="27" xfId="3" applyNumberFormat="1" applyFont="1" applyFill="1" applyBorder="1" applyAlignment="1">
      <alignment horizontal="center" vertical="center"/>
    </xf>
    <xf numFmtId="0" fontId="14" fillId="0" borderId="17" xfId="3" applyNumberFormat="1" applyFont="1" applyFill="1" applyBorder="1" applyAlignment="1">
      <alignment horizontal="center" vertical="center"/>
    </xf>
    <xf numFmtId="0" fontId="14" fillId="0" borderId="18" xfId="3" applyNumberFormat="1" applyFont="1" applyFill="1" applyBorder="1" applyAlignment="1">
      <alignment horizontal="center" vertical="center"/>
    </xf>
    <xf numFmtId="0" fontId="14" fillId="0" borderId="19" xfId="3" applyNumberFormat="1" applyFont="1" applyFill="1" applyBorder="1" applyAlignment="1">
      <alignment horizontal="center" vertical="center"/>
    </xf>
    <xf numFmtId="0" fontId="12" fillId="0" borderId="8" xfId="3" applyFont="1" applyFill="1" applyBorder="1" applyAlignment="1">
      <alignment horizontal="left" vertical="center"/>
    </xf>
    <xf numFmtId="0" fontId="12" fillId="0" borderId="49" xfId="3" applyFont="1" applyFill="1" applyBorder="1" applyAlignment="1">
      <alignment horizontal="left" vertical="center"/>
    </xf>
    <xf numFmtId="0" fontId="12" fillId="0" borderId="3" xfId="3" applyFont="1" applyFill="1" applyBorder="1" applyAlignment="1">
      <alignment horizontal="left" vertical="center"/>
    </xf>
    <xf numFmtId="0" fontId="12" fillId="0" borderId="5" xfId="3" applyFont="1" applyFill="1" applyBorder="1" applyAlignment="1">
      <alignment horizontal="left" vertical="center"/>
    </xf>
    <xf numFmtId="0" fontId="14" fillId="0" borderId="5" xfId="3" applyFont="1" applyFill="1" applyBorder="1" applyAlignment="1">
      <alignment horizontal="left" vertical="center"/>
    </xf>
    <xf numFmtId="0" fontId="14" fillId="0" borderId="15" xfId="3" applyFont="1" applyFill="1" applyBorder="1" applyAlignment="1">
      <alignment horizontal="left" vertical="center"/>
    </xf>
    <xf numFmtId="0" fontId="14" fillId="0" borderId="16" xfId="3" applyFont="1" applyFill="1" applyBorder="1" applyAlignment="1">
      <alignment horizontal="left" vertical="center"/>
    </xf>
    <xf numFmtId="0" fontId="5"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4" fontId="39" fillId="0" borderId="3" xfId="0" applyNumberFormat="1" applyFont="1" applyBorder="1" applyAlignment="1">
      <alignment horizontal="center" vertical="center"/>
    </xf>
    <xf numFmtId="9" fontId="6" fillId="0" borderId="3" xfId="6" applyFont="1" applyBorder="1" applyAlignment="1">
      <alignment horizontal="center" vertical="center"/>
    </xf>
    <xf numFmtId="3" fontId="6" fillId="0" borderId="3" xfId="0" applyNumberFormat="1" applyFont="1" applyBorder="1" applyAlignment="1">
      <alignment horizontal="center" vertical="center"/>
    </xf>
    <xf numFmtId="3" fontId="6" fillId="0" borderId="3" xfId="0" applyNumberFormat="1" applyFont="1" applyBorder="1" applyAlignment="1">
      <alignment horizontal="center" vertical="center" wrapText="1"/>
    </xf>
    <xf numFmtId="3" fontId="6" fillId="0" borderId="30"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28" xfId="0" applyNumberFormat="1" applyFont="1" applyBorder="1" applyAlignment="1">
      <alignment horizontal="center" vertical="center"/>
    </xf>
    <xf numFmtId="3" fontId="6" fillId="0" borderId="20" xfId="0" applyNumberFormat="1" applyFont="1" applyBorder="1" applyAlignment="1">
      <alignment horizontal="center" vertical="center"/>
    </xf>
    <xf numFmtId="4" fontId="6" fillId="0" borderId="7" xfId="0" applyNumberFormat="1" applyFont="1" applyBorder="1" applyAlignment="1">
      <alignment horizontal="center" vertical="center"/>
    </xf>
    <xf numFmtId="4" fontId="6" fillId="0" borderId="11" xfId="0" applyNumberFormat="1" applyFont="1" applyBorder="1" applyAlignment="1">
      <alignment horizontal="center" vertical="center"/>
    </xf>
    <xf numFmtId="3" fontId="6" fillId="0" borderId="25"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29" xfId="0" applyNumberFormat="1" applyFont="1" applyBorder="1" applyAlignment="1">
      <alignment horizontal="center" vertical="center"/>
    </xf>
    <xf numFmtId="4" fontId="8" fillId="0" borderId="50" xfId="0" applyNumberFormat="1" applyFont="1" applyBorder="1" applyAlignment="1">
      <alignment horizontal="center" vertical="center"/>
    </xf>
    <xf numFmtId="4" fontId="8" fillId="0" borderId="51" xfId="0" applyNumberFormat="1" applyFont="1" applyBorder="1" applyAlignment="1">
      <alignment horizontal="center" vertical="center"/>
    </xf>
    <xf numFmtId="4" fontId="8" fillId="0" borderId="52" xfId="0" applyNumberFormat="1" applyFont="1" applyBorder="1" applyAlignment="1">
      <alignment horizontal="center" vertical="center"/>
    </xf>
    <xf numFmtId="4" fontId="8" fillId="0" borderId="53" xfId="0" applyNumberFormat="1" applyFont="1" applyBorder="1" applyAlignment="1">
      <alignment horizontal="center" vertical="center"/>
    </xf>
    <xf numFmtId="3" fontId="6" fillId="0" borderId="31" xfId="0" applyNumberFormat="1" applyFont="1" applyBorder="1" applyAlignment="1">
      <alignment horizontal="center" vertical="center"/>
    </xf>
    <xf numFmtId="0" fontId="8" fillId="0" borderId="26" xfId="0" applyFont="1" applyBorder="1" applyAlignment="1">
      <alignment horizontal="center" vertical="center"/>
    </xf>
    <xf numFmtId="0" fontId="6" fillId="0" borderId="20" xfId="0" applyFont="1" applyBorder="1" applyAlignment="1">
      <alignment horizontal="center" vertical="center"/>
    </xf>
    <xf numFmtId="0" fontId="6" fillId="0" borderId="29" xfId="0" applyFont="1" applyBorder="1" applyAlignment="1">
      <alignment horizontal="center" vertical="center"/>
    </xf>
    <xf numFmtId="0" fontId="6" fillId="0" borderId="10" xfId="0" applyFont="1" applyBorder="1" applyAlignment="1">
      <alignment horizontal="center" vertical="center"/>
    </xf>
    <xf numFmtId="0" fontId="6" fillId="0" borderId="31" xfId="0" applyFont="1" applyBorder="1" applyAlignment="1">
      <alignment horizontal="center" vertical="center"/>
    </xf>
  </cellXfs>
  <cellStyles count="272">
    <cellStyle name="0,0_x000d__x000a_NA_x000d__x000a_" xfId="9" xr:uid="{00000000-0005-0000-0000-000000000000}"/>
    <cellStyle name="0,0_x000d__x000a_NA_x000d__x000a_ 2" xfId="10" xr:uid="{00000000-0005-0000-0000-000001000000}"/>
    <cellStyle name="0,0_x000d__x000a_NA_x000d__x000a_ 3" xfId="11" xr:uid="{00000000-0005-0000-0000-000002000000}"/>
    <cellStyle name="0,0_x000d__x000a_NA_x000d__x000a__PLANILHA ORÇAMENTÁRIA" xfId="12" xr:uid="{00000000-0005-0000-0000-000003000000}"/>
    <cellStyle name="20% - Ênfase1 2" xfId="13" xr:uid="{00000000-0005-0000-0000-000004000000}"/>
    <cellStyle name="20% - Ênfase2 2" xfId="14" xr:uid="{00000000-0005-0000-0000-000005000000}"/>
    <cellStyle name="20% - Ênfase3 2" xfId="15" xr:uid="{00000000-0005-0000-0000-000006000000}"/>
    <cellStyle name="20% - Ênfase4 2" xfId="16" xr:uid="{00000000-0005-0000-0000-000007000000}"/>
    <cellStyle name="20% - Ênfase5 2" xfId="17" xr:uid="{00000000-0005-0000-0000-000008000000}"/>
    <cellStyle name="20% - Ênfase6 2" xfId="18" xr:uid="{00000000-0005-0000-0000-000009000000}"/>
    <cellStyle name="40% - Ênfase1 2" xfId="19" xr:uid="{00000000-0005-0000-0000-00000A000000}"/>
    <cellStyle name="40% - Ênfase2 2" xfId="20" xr:uid="{00000000-0005-0000-0000-00000B000000}"/>
    <cellStyle name="40% - Ênfase3 2" xfId="21" xr:uid="{00000000-0005-0000-0000-00000C000000}"/>
    <cellStyle name="40% - Ênfase4 2" xfId="22" xr:uid="{00000000-0005-0000-0000-00000D000000}"/>
    <cellStyle name="40% - Ênfase5 2" xfId="23" xr:uid="{00000000-0005-0000-0000-00000E000000}"/>
    <cellStyle name="40% - Ênfase6 2" xfId="24" xr:uid="{00000000-0005-0000-0000-00000F000000}"/>
    <cellStyle name="60% - Ênfase1 2" xfId="25" xr:uid="{00000000-0005-0000-0000-000010000000}"/>
    <cellStyle name="60% - Ênfase2 2" xfId="26" xr:uid="{00000000-0005-0000-0000-000011000000}"/>
    <cellStyle name="60% - Ênfase3 2" xfId="27" xr:uid="{00000000-0005-0000-0000-000012000000}"/>
    <cellStyle name="60% - Ênfase4 2" xfId="28" xr:uid="{00000000-0005-0000-0000-000013000000}"/>
    <cellStyle name="60% - Ênfase5 2" xfId="29" xr:uid="{00000000-0005-0000-0000-000014000000}"/>
    <cellStyle name="60% - Ênfase6 2" xfId="30" xr:uid="{00000000-0005-0000-0000-000015000000}"/>
    <cellStyle name="ARIAL" xfId="31" xr:uid="{00000000-0005-0000-0000-000016000000}"/>
    <cellStyle name="Bom 2" xfId="32" xr:uid="{00000000-0005-0000-0000-000017000000}"/>
    <cellStyle name="Cálculo 2" xfId="33" xr:uid="{00000000-0005-0000-0000-000018000000}"/>
    <cellStyle name="Célula de Verificação 2" xfId="34" xr:uid="{00000000-0005-0000-0000-000019000000}"/>
    <cellStyle name="Célula Vinculada 2" xfId="35" xr:uid="{00000000-0005-0000-0000-00001A000000}"/>
    <cellStyle name="Comma" xfId="36" xr:uid="{00000000-0005-0000-0000-00001B000000}"/>
    <cellStyle name="Comma [0]" xfId="37" xr:uid="{00000000-0005-0000-0000-00001C000000}"/>
    <cellStyle name="Comma [0] 2" xfId="38" xr:uid="{00000000-0005-0000-0000-00001D000000}"/>
    <cellStyle name="Comma [0] 2 2" xfId="39" xr:uid="{00000000-0005-0000-0000-00001E000000}"/>
    <cellStyle name="Comma [0] 3" xfId="40" xr:uid="{00000000-0005-0000-0000-00001F000000}"/>
    <cellStyle name="Comma [0] 4" xfId="41" xr:uid="{00000000-0005-0000-0000-000020000000}"/>
    <cellStyle name="Comma 2 2" xfId="42" xr:uid="{00000000-0005-0000-0000-000021000000}"/>
    <cellStyle name="Comma0" xfId="43" xr:uid="{00000000-0005-0000-0000-000022000000}"/>
    <cellStyle name="Currency" xfId="44" xr:uid="{00000000-0005-0000-0000-000023000000}"/>
    <cellStyle name="Currency [0]" xfId="45" xr:uid="{00000000-0005-0000-0000-000024000000}"/>
    <cellStyle name="Currency [0] 2" xfId="46" xr:uid="{00000000-0005-0000-0000-000025000000}"/>
    <cellStyle name="Currency [0] 2 2" xfId="47" xr:uid="{00000000-0005-0000-0000-000026000000}"/>
    <cellStyle name="Currency [0] 3" xfId="48" xr:uid="{00000000-0005-0000-0000-000027000000}"/>
    <cellStyle name="Currency [0] 4" xfId="49" xr:uid="{00000000-0005-0000-0000-000028000000}"/>
    <cellStyle name="Currency0" xfId="50" xr:uid="{00000000-0005-0000-0000-000029000000}"/>
    <cellStyle name="Data" xfId="51" xr:uid="{00000000-0005-0000-0000-00002A000000}"/>
    <cellStyle name="Date" xfId="52" xr:uid="{00000000-0005-0000-0000-00002B000000}"/>
    <cellStyle name="Ênfase1 2" xfId="53" xr:uid="{00000000-0005-0000-0000-00002C000000}"/>
    <cellStyle name="Ênfase2 2" xfId="54" xr:uid="{00000000-0005-0000-0000-00002D000000}"/>
    <cellStyle name="Ênfase3 2" xfId="55" xr:uid="{00000000-0005-0000-0000-00002E000000}"/>
    <cellStyle name="Ênfase4 2" xfId="56" xr:uid="{00000000-0005-0000-0000-00002F000000}"/>
    <cellStyle name="Ênfase5 2" xfId="57" xr:uid="{00000000-0005-0000-0000-000030000000}"/>
    <cellStyle name="Ênfase6 2" xfId="58" xr:uid="{00000000-0005-0000-0000-000031000000}"/>
    <cellStyle name="Entrada 2" xfId="59" xr:uid="{00000000-0005-0000-0000-000032000000}"/>
    <cellStyle name="Estilo 1" xfId="60" xr:uid="{00000000-0005-0000-0000-000033000000}"/>
    <cellStyle name="Estilo 1 2" xfId="61" xr:uid="{00000000-0005-0000-0000-000034000000}"/>
    <cellStyle name="Estilo 1 2 2" xfId="62" xr:uid="{00000000-0005-0000-0000-000035000000}"/>
    <cellStyle name="Estilo 1 3" xfId="63" xr:uid="{00000000-0005-0000-0000-000036000000}"/>
    <cellStyle name="Estilo 1 4" xfId="64" xr:uid="{00000000-0005-0000-0000-000037000000}"/>
    <cellStyle name="Estilo 1 5" xfId="65" xr:uid="{00000000-0005-0000-0000-000038000000}"/>
    <cellStyle name="Estilo 1 6" xfId="66" xr:uid="{00000000-0005-0000-0000-000039000000}"/>
    <cellStyle name="Euro" xfId="67" xr:uid="{00000000-0005-0000-0000-00003A000000}"/>
    <cellStyle name="Euro 2" xfId="68" xr:uid="{00000000-0005-0000-0000-00003B000000}"/>
    <cellStyle name="Euro 2 2" xfId="69" xr:uid="{00000000-0005-0000-0000-00003C000000}"/>
    <cellStyle name="Euro 2 3" xfId="70" xr:uid="{00000000-0005-0000-0000-00003D000000}"/>
    <cellStyle name="Euro 2 4" xfId="71" xr:uid="{00000000-0005-0000-0000-00003E000000}"/>
    <cellStyle name="Euro 3" xfId="72" xr:uid="{00000000-0005-0000-0000-00003F000000}"/>
    <cellStyle name="Euro 3 2" xfId="73" xr:uid="{00000000-0005-0000-0000-000040000000}"/>
    <cellStyle name="Euro 4" xfId="74" xr:uid="{00000000-0005-0000-0000-000041000000}"/>
    <cellStyle name="Euro 4 2" xfId="75" xr:uid="{00000000-0005-0000-0000-000042000000}"/>
    <cellStyle name="Euro 5" xfId="76" xr:uid="{00000000-0005-0000-0000-000043000000}"/>
    <cellStyle name="Euro 5 2" xfId="77" xr:uid="{00000000-0005-0000-0000-000044000000}"/>
    <cellStyle name="Euro 6" xfId="78" xr:uid="{00000000-0005-0000-0000-000045000000}"/>
    <cellStyle name="Euro 7" xfId="79" xr:uid="{00000000-0005-0000-0000-000046000000}"/>
    <cellStyle name="Fixed" xfId="80" xr:uid="{00000000-0005-0000-0000-000047000000}"/>
    <cellStyle name="Fixo" xfId="81" xr:uid="{00000000-0005-0000-0000-000048000000}"/>
    <cellStyle name="Heading 1" xfId="82" xr:uid="{00000000-0005-0000-0000-000049000000}"/>
    <cellStyle name="Heading 2" xfId="83" xr:uid="{00000000-0005-0000-0000-00004A000000}"/>
    <cellStyle name="Hyperlink 2" xfId="84" xr:uid="{00000000-0005-0000-0000-00004B000000}"/>
    <cellStyle name="Incorreto 2" xfId="85" xr:uid="{00000000-0005-0000-0000-00004C000000}"/>
    <cellStyle name="M S SANS SERIF" xfId="86" xr:uid="{00000000-0005-0000-0000-00004D000000}"/>
    <cellStyle name="M S SANS SERIF 2" xfId="87" xr:uid="{00000000-0005-0000-0000-00004E000000}"/>
    <cellStyle name="M S SANS SERIF 3" xfId="88" xr:uid="{00000000-0005-0000-0000-00004F000000}"/>
    <cellStyle name="M S SANS SERIF 4" xfId="89" xr:uid="{00000000-0005-0000-0000-000050000000}"/>
    <cellStyle name="M S SANS SERIF 5" xfId="90" xr:uid="{00000000-0005-0000-0000-000051000000}"/>
    <cellStyle name="Moeda" xfId="2" builtinId="4"/>
    <cellStyle name="Moeda 2" xfId="4" xr:uid="{00000000-0005-0000-0000-000053000000}"/>
    <cellStyle name="Moeda 2 2" xfId="92" xr:uid="{00000000-0005-0000-0000-000054000000}"/>
    <cellStyle name="Moeda 2 3" xfId="91" xr:uid="{00000000-0005-0000-0000-000055000000}"/>
    <cellStyle name="Moeda 3" xfId="93" xr:uid="{00000000-0005-0000-0000-000056000000}"/>
    <cellStyle name="Moeda 3 2" xfId="94" xr:uid="{00000000-0005-0000-0000-000057000000}"/>
    <cellStyle name="Moeda 3 3" xfId="95" xr:uid="{00000000-0005-0000-0000-000058000000}"/>
    <cellStyle name="Moeda 4" xfId="96" xr:uid="{00000000-0005-0000-0000-000059000000}"/>
    <cellStyle name="Moeda 4 2" xfId="97" xr:uid="{00000000-0005-0000-0000-00005A000000}"/>
    <cellStyle name="Moeda 5" xfId="98" xr:uid="{00000000-0005-0000-0000-00005B000000}"/>
    <cellStyle name="Moeda 6" xfId="99" xr:uid="{00000000-0005-0000-0000-00005C000000}"/>
    <cellStyle name="Moeda 7" xfId="100" xr:uid="{00000000-0005-0000-0000-00005D000000}"/>
    <cellStyle name="Neutra 2" xfId="101" xr:uid="{00000000-0005-0000-0000-00005E000000}"/>
    <cellStyle name="Normal" xfId="0" builtinId="0"/>
    <cellStyle name="Normal 10" xfId="102" xr:uid="{00000000-0005-0000-0000-000060000000}"/>
    <cellStyle name="Normal 10 2" xfId="103" xr:uid="{00000000-0005-0000-0000-000061000000}"/>
    <cellStyle name="Normal 11" xfId="104" xr:uid="{00000000-0005-0000-0000-000062000000}"/>
    <cellStyle name="Normal 12" xfId="105" xr:uid="{00000000-0005-0000-0000-000063000000}"/>
    <cellStyle name="Normal 13" xfId="106" xr:uid="{00000000-0005-0000-0000-000064000000}"/>
    <cellStyle name="Normal 14" xfId="107" xr:uid="{00000000-0005-0000-0000-000065000000}"/>
    <cellStyle name="Normal 15" xfId="108" xr:uid="{00000000-0005-0000-0000-000066000000}"/>
    <cellStyle name="Normal 16" xfId="109" xr:uid="{00000000-0005-0000-0000-000067000000}"/>
    <cellStyle name="Normal 17" xfId="110" xr:uid="{00000000-0005-0000-0000-000068000000}"/>
    <cellStyle name="Normal 19" xfId="111" xr:uid="{00000000-0005-0000-0000-000069000000}"/>
    <cellStyle name="Normal 2" xfId="1" xr:uid="{00000000-0005-0000-0000-00006A000000}"/>
    <cellStyle name="Normal 2 16" xfId="113" xr:uid="{00000000-0005-0000-0000-00006B000000}"/>
    <cellStyle name="Normal 2 2" xfId="114" xr:uid="{00000000-0005-0000-0000-00006C000000}"/>
    <cellStyle name="Normal 2 2 2" xfId="115" xr:uid="{00000000-0005-0000-0000-00006D000000}"/>
    <cellStyle name="Normal 2 3" xfId="116" xr:uid="{00000000-0005-0000-0000-00006E000000}"/>
    <cellStyle name="Normal 2 4" xfId="112" xr:uid="{00000000-0005-0000-0000-00006F000000}"/>
    <cellStyle name="Normal 2 7" xfId="117" xr:uid="{00000000-0005-0000-0000-000070000000}"/>
    <cellStyle name="Normal 2 8" xfId="118" xr:uid="{00000000-0005-0000-0000-000071000000}"/>
    <cellStyle name="Normal 2_Cópia de Planilha Final_Rev06" xfId="119" xr:uid="{00000000-0005-0000-0000-000072000000}"/>
    <cellStyle name="Normal 20" xfId="120" xr:uid="{00000000-0005-0000-0000-000073000000}"/>
    <cellStyle name="Normal 21" xfId="121" xr:uid="{00000000-0005-0000-0000-000074000000}"/>
    <cellStyle name="Normal 23" xfId="122" xr:uid="{00000000-0005-0000-0000-000075000000}"/>
    <cellStyle name="Normal 24" xfId="123" xr:uid="{00000000-0005-0000-0000-000076000000}"/>
    <cellStyle name="Normal 25" xfId="124" xr:uid="{00000000-0005-0000-0000-000077000000}"/>
    <cellStyle name="Normal 3" xfId="3" xr:uid="{00000000-0005-0000-0000-000078000000}"/>
    <cellStyle name="Normal 3 10" xfId="126" xr:uid="{00000000-0005-0000-0000-000079000000}"/>
    <cellStyle name="Normal 3 11" xfId="127" xr:uid="{00000000-0005-0000-0000-00007A000000}"/>
    <cellStyle name="Normal 3 12" xfId="128" xr:uid="{00000000-0005-0000-0000-00007B000000}"/>
    <cellStyle name="Normal 3 13" xfId="125" xr:uid="{00000000-0005-0000-0000-00007C000000}"/>
    <cellStyle name="Normal 3 2" xfId="129" xr:uid="{00000000-0005-0000-0000-00007D000000}"/>
    <cellStyle name="Normal 3 2 2" xfId="130" xr:uid="{00000000-0005-0000-0000-00007E000000}"/>
    <cellStyle name="Normal 3 2 2 2" xfId="131" xr:uid="{00000000-0005-0000-0000-00007F000000}"/>
    <cellStyle name="Normal 3 2 2 2 2" xfId="132" xr:uid="{00000000-0005-0000-0000-000080000000}"/>
    <cellStyle name="Normal 3 2 2 3" xfId="133" xr:uid="{00000000-0005-0000-0000-000081000000}"/>
    <cellStyle name="Normal 3 2 2 3 2" xfId="134" xr:uid="{00000000-0005-0000-0000-000082000000}"/>
    <cellStyle name="Normal 3 2 2 4" xfId="135" xr:uid="{00000000-0005-0000-0000-000083000000}"/>
    <cellStyle name="Normal 3 2 2 4 2" xfId="136" xr:uid="{00000000-0005-0000-0000-000084000000}"/>
    <cellStyle name="Normal 3 2 2 5" xfId="137" xr:uid="{00000000-0005-0000-0000-000085000000}"/>
    <cellStyle name="Normal 3 2 3" xfId="138" xr:uid="{00000000-0005-0000-0000-000086000000}"/>
    <cellStyle name="Normal 3 2 3 2" xfId="139" xr:uid="{00000000-0005-0000-0000-000087000000}"/>
    <cellStyle name="Normal 3 2 4" xfId="140" xr:uid="{00000000-0005-0000-0000-000088000000}"/>
    <cellStyle name="Normal 3 2 4 2" xfId="141" xr:uid="{00000000-0005-0000-0000-000089000000}"/>
    <cellStyle name="Normal 3 2 5" xfId="142" xr:uid="{00000000-0005-0000-0000-00008A000000}"/>
    <cellStyle name="Normal 3 2 5 2" xfId="143" xr:uid="{00000000-0005-0000-0000-00008B000000}"/>
    <cellStyle name="Normal 3 2 6" xfId="144" xr:uid="{00000000-0005-0000-0000-00008C000000}"/>
    <cellStyle name="Normal 3 2 7" xfId="145" xr:uid="{00000000-0005-0000-0000-00008D000000}"/>
    <cellStyle name="Normal 3 2_01 - Servicos Iniciais - R00 - ok" xfId="146" xr:uid="{00000000-0005-0000-0000-00008E000000}"/>
    <cellStyle name="Normal 3 3" xfId="147" xr:uid="{00000000-0005-0000-0000-00008F000000}"/>
    <cellStyle name="Normal 3 3 2" xfId="148" xr:uid="{00000000-0005-0000-0000-000090000000}"/>
    <cellStyle name="Normal 3 3 2 2" xfId="149" xr:uid="{00000000-0005-0000-0000-000091000000}"/>
    <cellStyle name="Normal 3 3 3" xfId="150" xr:uid="{00000000-0005-0000-0000-000092000000}"/>
    <cellStyle name="Normal 3 3 3 2" xfId="151" xr:uid="{00000000-0005-0000-0000-000093000000}"/>
    <cellStyle name="Normal 3 3 4" xfId="152" xr:uid="{00000000-0005-0000-0000-000094000000}"/>
    <cellStyle name="Normal 3 3 4 2" xfId="153" xr:uid="{00000000-0005-0000-0000-000095000000}"/>
    <cellStyle name="Normal 3 3 5" xfId="154" xr:uid="{00000000-0005-0000-0000-000096000000}"/>
    <cellStyle name="Normal 3 3 6" xfId="155" xr:uid="{00000000-0005-0000-0000-000097000000}"/>
    <cellStyle name="Normal 3 4" xfId="156" xr:uid="{00000000-0005-0000-0000-000098000000}"/>
    <cellStyle name="Normal 3 4 2" xfId="157" xr:uid="{00000000-0005-0000-0000-000099000000}"/>
    <cellStyle name="Normal 3 4 2 2" xfId="158" xr:uid="{00000000-0005-0000-0000-00009A000000}"/>
    <cellStyle name="Normal 3 4 3" xfId="159" xr:uid="{00000000-0005-0000-0000-00009B000000}"/>
    <cellStyle name="Normal 3 4 3 2" xfId="160" xr:uid="{00000000-0005-0000-0000-00009C000000}"/>
    <cellStyle name="Normal 3 4 4" xfId="161" xr:uid="{00000000-0005-0000-0000-00009D000000}"/>
    <cellStyle name="Normal 3 5" xfId="162" xr:uid="{00000000-0005-0000-0000-00009E000000}"/>
    <cellStyle name="Normal 3 5 2" xfId="163" xr:uid="{00000000-0005-0000-0000-00009F000000}"/>
    <cellStyle name="Normal 3 5 2 2" xfId="164" xr:uid="{00000000-0005-0000-0000-0000A0000000}"/>
    <cellStyle name="Normal 3 5 3" xfId="165" xr:uid="{00000000-0005-0000-0000-0000A1000000}"/>
    <cellStyle name="Normal 3 5 3 2" xfId="166" xr:uid="{00000000-0005-0000-0000-0000A2000000}"/>
    <cellStyle name="Normal 3 5 4" xfId="167" xr:uid="{00000000-0005-0000-0000-0000A3000000}"/>
    <cellStyle name="Normal 3 6" xfId="168" xr:uid="{00000000-0005-0000-0000-0000A4000000}"/>
    <cellStyle name="Normal 3 6 2" xfId="169" xr:uid="{00000000-0005-0000-0000-0000A5000000}"/>
    <cellStyle name="Normal 3 7" xfId="170" xr:uid="{00000000-0005-0000-0000-0000A6000000}"/>
    <cellStyle name="Normal 3 7 2" xfId="171" xr:uid="{00000000-0005-0000-0000-0000A7000000}"/>
    <cellStyle name="Normal 3 8" xfId="172" xr:uid="{00000000-0005-0000-0000-0000A8000000}"/>
    <cellStyle name="Normal 3 8 2" xfId="173" xr:uid="{00000000-0005-0000-0000-0000A9000000}"/>
    <cellStyle name="Normal 3 9" xfId="174" xr:uid="{00000000-0005-0000-0000-0000AA000000}"/>
    <cellStyle name="Normal 3_01 - Servicos Iniciais - R00 - ok" xfId="175" xr:uid="{00000000-0005-0000-0000-0000AB000000}"/>
    <cellStyle name="Normal 4" xfId="5" xr:uid="{00000000-0005-0000-0000-0000AC000000}"/>
    <cellStyle name="Normal 4 2" xfId="176" xr:uid="{00000000-0005-0000-0000-0000AD000000}"/>
    <cellStyle name="Normal 4 2 2" xfId="177" xr:uid="{00000000-0005-0000-0000-0000AE000000}"/>
    <cellStyle name="Normal 4 3" xfId="178" xr:uid="{00000000-0005-0000-0000-0000AF000000}"/>
    <cellStyle name="Normal 4_Planilha Final_Rev09" xfId="179" xr:uid="{00000000-0005-0000-0000-0000B0000000}"/>
    <cellStyle name="Normal 5" xfId="180" xr:uid="{00000000-0005-0000-0000-0000B1000000}"/>
    <cellStyle name="Normal 5 2" xfId="181" xr:uid="{00000000-0005-0000-0000-0000B2000000}"/>
    <cellStyle name="Normal 6" xfId="182" xr:uid="{00000000-0005-0000-0000-0000B3000000}"/>
    <cellStyle name="Normal 7" xfId="183" xr:uid="{00000000-0005-0000-0000-0000B4000000}"/>
    <cellStyle name="Normal 8" xfId="184" xr:uid="{00000000-0005-0000-0000-0000B5000000}"/>
    <cellStyle name="Normal 9" xfId="185" xr:uid="{00000000-0005-0000-0000-0000B6000000}"/>
    <cellStyle name="Nota 2" xfId="186" xr:uid="{00000000-0005-0000-0000-0000B7000000}"/>
    <cellStyle name="Nota 2 2" xfId="187" xr:uid="{00000000-0005-0000-0000-0000B8000000}"/>
    <cellStyle name="Percent" xfId="188" xr:uid="{00000000-0005-0000-0000-0000B9000000}"/>
    <cellStyle name="Percentual" xfId="189" xr:uid="{00000000-0005-0000-0000-0000BA000000}"/>
    <cellStyle name="planilhas" xfId="190" xr:uid="{00000000-0005-0000-0000-0000BB000000}"/>
    <cellStyle name="Ponto" xfId="191" xr:uid="{00000000-0005-0000-0000-0000BC000000}"/>
    <cellStyle name="Ponto 2" xfId="192" xr:uid="{00000000-0005-0000-0000-0000BD000000}"/>
    <cellStyle name="Ponto 3" xfId="193" xr:uid="{00000000-0005-0000-0000-0000BE000000}"/>
    <cellStyle name="Ponto 4" xfId="194" xr:uid="{00000000-0005-0000-0000-0000BF000000}"/>
    <cellStyle name="Ponto 5" xfId="195" xr:uid="{00000000-0005-0000-0000-0000C0000000}"/>
    <cellStyle name="Porcentagem" xfId="6" builtinId="5"/>
    <cellStyle name="Porcentagem 2" xfId="8" xr:uid="{00000000-0005-0000-0000-0000C2000000}"/>
    <cellStyle name="Porcentagem 2 2" xfId="197" xr:uid="{00000000-0005-0000-0000-0000C3000000}"/>
    <cellStyle name="Porcentagem 2 2 2" xfId="198" xr:uid="{00000000-0005-0000-0000-0000C4000000}"/>
    <cellStyle name="Porcentagem 2 3" xfId="199" xr:uid="{00000000-0005-0000-0000-0000C5000000}"/>
    <cellStyle name="Porcentagem 2 4" xfId="200" xr:uid="{00000000-0005-0000-0000-0000C6000000}"/>
    <cellStyle name="Porcentagem 2 5" xfId="201" xr:uid="{00000000-0005-0000-0000-0000C7000000}"/>
    <cellStyle name="Porcentagem 2 6" xfId="196" xr:uid="{00000000-0005-0000-0000-0000C8000000}"/>
    <cellStyle name="Porcentagem 3" xfId="202" xr:uid="{00000000-0005-0000-0000-0000C9000000}"/>
    <cellStyle name="Porcentagem 3 2" xfId="203" xr:uid="{00000000-0005-0000-0000-0000CA000000}"/>
    <cellStyle name="Porcentagem 4" xfId="204" xr:uid="{00000000-0005-0000-0000-0000CB000000}"/>
    <cellStyle name="Porcentagem 4 2" xfId="205" xr:uid="{00000000-0005-0000-0000-0000CC000000}"/>
    <cellStyle name="Porcentagem 4 2 2" xfId="206" xr:uid="{00000000-0005-0000-0000-0000CD000000}"/>
    <cellStyle name="Porcentagem 5" xfId="207" xr:uid="{00000000-0005-0000-0000-0000CE000000}"/>
    <cellStyle name="Porcentagem 6" xfId="208" xr:uid="{00000000-0005-0000-0000-0000CF000000}"/>
    <cellStyle name="Saída 2" xfId="209" xr:uid="{00000000-0005-0000-0000-0000D0000000}"/>
    <cellStyle name="Separador de milhares 11" xfId="210" xr:uid="{00000000-0005-0000-0000-0000D1000000}"/>
    <cellStyle name="Separador de milhares 12" xfId="211" xr:uid="{00000000-0005-0000-0000-0000D2000000}"/>
    <cellStyle name="Separador de milhares 13" xfId="212" xr:uid="{00000000-0005-0000-0000-0000D3000000}"/>
    <cellStyle name="Separador de milhares 14" xfId="213" xr:uid="{00000000-0005-0000-0000-0000D4000000}"/>
    <cellStyle name="Separador de milhares 15" xfId="214" xr:uid="{00000000-0005-0000-0000-0000D5000000}"/>
    <cellStyle name="Separador de milhares 16" xfId="215" xr:uid="{00000000-0005-0000-0000-0000D6000000}"/>
    <cellStyle name="Separador de milhares 19" xfId="216" xr:uid="{00000000-0005-0000-0000-0000D7000000}"/>
    <cellStyle name="Separador de milhares 2" xfId="217" xr:uid="{00000000-0005-0000-0000-0000D8000000}"/>
    <cellStyle name="Separador de milhares 2 2" xfId="218" xr:uid="{00000000-0005-0000-0000-0000D9000000}"/>
    <cellStyle name="Separador de milhares 2 2 2" xfId="219" xr:uid="{00000000-0005-0000-0000-0000DA000000}"/>
    <cellStyle name="Separador de milhares 2 2 2 2" xfId="220" xr:uid="{00000000-0005-0000-0000-0000DB000000}"/>
    <cellStyle name="Separador de milhares 2 2 2_PLANILHA GERAL SESC Birigui_Rev.9_19_07_2011" xfId="221" xr:uid="{00000000-0005-0000-0000-0000DC000000}"/>
    <cellStyle name="Separador de milhares 2 2 3" xfId="222" xr:uid="{00000000-0005-0000-0000-0000DD000000}"/>
    <cellStyle name="Separador de milhares 2 3" xfId="223" xr:uid="{00000000-0005-0000-0000-0000DE000000}"/>
    <cellStyle name="Separador de milhares 20" xfId="224" xr:uid="{00000000-0005-0000-0000-0000DF000000}"/>
    <cellStyle name="Separador de milhares 21" xfId="225" xr:uid="{00000000-0005-0000-0000-0000E0000000}"/>
    <cellStyle name="Separador de milhares 23" xfId="226" xr:uid="{00000000-0005-0000-0000-0000E1000000}"/>
    <cellStyle name="Separador de milhares 24" xfId="227" xr:uid="{00000000-0005-0000-0000-0000E2000000}"/>
    <cellStyle name="Separador de milhares 25" xfId="228" xr:uid="{00000000-0005-0000-0000-0000E3000000}"/>
    <cellStyle name="Separador de milhares 3" xfId="229" xr:uid="{00000000-0005-0000-0000-0000E4000000}"/>
    <cellStyle name="Separador de milhares 3 2" xfId="230" xr:uid="{00000000-0005-0000-0000-0000E5000000}"/>
    <cellStyle name="Separador de milhares 3 3" xfId="231" xr:uid="{00000000-0005-0000-0000-0000E6000000}"/>
    <cellStyle name="Separador de milhares 4" xfId="232" xr:uid="{00000000-0005-0000-0000-0000E7000000}"/>
    <cellStyle name="Separador de milhares 4 2" xfId="233" xr:uid="{00000000-0005-0000-0000-0000E8000000}"/>
    <cellStyle name="Separador de milhares 4 3" xfId="234" xr:uid="{00000000-0005-0000-0000-0000E9000000}"/>
    <cellStyle name="Separador de milhares 4 4" xfId="235" xr:uid="{00000000-0005-0000-0000-0000EA000000}"/>
    <cellStyle name="Separador de milhares 4 5" xfId="236" xr:uid="{00000000-0005-0000-0000-0000EB000000}"/>
    <cellStyle name="Separador de milhares 4 6" xfId="237" xr:uid="{00000000-0005-0000-0000-0000EC000000}"/>
    <cellStyle name="Separador de milhares 5" xfId="238" xr:uid="{00000000-0005-0000-0000-0000ED000000}"/>
    <cellStyle name="Separador de milhares 5 2" xfId="239" xr:uid="{00000000-0005-0000-0000-0000EE000000}"/>
    <cellStyle name="Separador de milhares 5 3" xfId="240" xr:uid="{00000000-0005-0000-0000-0000EF000000}"/>
    <cellStyle name="Separador de milhares 6" xfId="241" xr:uid="{00000000-0005-0000-0000-0000F0000000}"/>
    <cellStyle name="Separador de milhares 7" xfId="242" xr:uid="{00000000-0005-0000-0000-0000F1000000}"/>
    <cellStyle name="Separador de milhares 7 2" xfId="243" xr:uid="{00000000-0005-0000-0000-0000F2000000}"/>
    <cellStyle name="Separador de milhares 8" xfId="244" xr:uid="{00000000-0005-0000-0000-0000F3000000}"/>
    <cellStyle name="Separador de milhares 9" xfId="245" xr:uid="{00000000-0005-0000-0000-0000F4000000}"/>
    <cellStyle name="Style 1" xfId="246" xr:uid="{00000000-0005-0000-0000-0000F5000000}"/>
    <cellStyle name="Texto de Aviso 2" xfId="247" xr:uid="{00000000-0005-0000-0000-0000F6000000}"/>
    <cellStyle name="Texto Explicativo 2" xfId="248" xr:uid="{00000000-0005-0000-0000-0000F7000000}"/>
    <cellStyle name="Título 1 2" xfId="249" xr:uid="{00000000-0005-0000-0000-0000F8000000}"/>
    <cellStyle name="Título 2 2" xfId="250" xr:uid="{00000000-0005-0000-0000-0000F9000000}"/>
    <cellStyle name="Título 3 2" xfId="251" xr:uid="{00000000-0005-0000-0000-0000FA000000}"/>
    <cellStyle name="Título 4 2" xfId="252" xr:uid="{00000000-0005-0000-0000-0000FB000000}"/>
    <cellStyle name="Título 5" xfId="253" xr:uid="{00000000-0005-0000-0000-0000FC000000}"/>
    <cellStyle name="Titulo1" xfId="254" xr:uid="{00000000-0005-0000-0000-0000FD000000}"/>
    <cellStyle name="Titulo1 2" xfId="255" xr:uid="{00000000-0005-0000-0000-0000FE000000}"/>
    <cellStyle name="Titulo1 3" xfId="256" xr:uid="{00000000-0005-0000-0000-0000FF000000}"/>
    <cellStyle name="Titulo1 4" xfId="257" xr:uid="{00000000-0005-0000-0000-000000010000}"/>
    <cellStyle name="Titulo1 5" xfId="258" xr:uid="{00000000-0005-0000-0000-000001010000}"/>
    <cellStyle name="Titulo2" xfId="259" xr:uid="{00000000-0005-0000-0000-000002010000}"/>
    <cellStyle name="Titulo2 2" xfId="260" xr:uid="{00000000-0005-0000-0000-000003010000}"/>
    <cellStyle name="Titulo2 3" xfId="261" xr:uid="{00000000-0005-0000-0000-000004010000}"/>
    <cellStyle name="Titulo2 4" xfId="262" xr:uid="{00000000-0005-0000-0000-000005010000}"/>
    <cellStyle name="Titulo2 5" xfId="263" xr:uid="{00000000-0005-0000-0000-000006010000}"/>
    <cellStyle name="Total 2" xfId="264" xr:uid="{00000000-0005-0000-0000-000007010000}"/>
    <cellStyle name="Vírgula 2" xfId="7" xr:uid="{00000000-0005-0000-0000-000008010000}"/>
    <cellStyle name="Vírgula 2 2" xfId="267" xr:uid="{00000000-0005-0000-0000-000009010000}"/>
    <cellStyle name="Vírgula 2 2 2" xfId="268" xr:uid="{00000000-0005-0000-0000-00000A010000}"/>
    <cellStyle name="Vírgula 2 3" xfId="269" xr:uid="{00000000-0005-0000-0000-00000B010000}"/>
    <cellStyle name="Vírgula 2 4" xfId="266" xr:uid="{00000000-0005-0000-0000-00000C010000}"/>
    <cellStyle name="Vírgula 3" xfId="270" xr:uid="{00000000-0005-0000-0000-00000D010000}"/>
    <cellStyle name="Vírgula 4" xfId="271" xr:uid="{00000000-0005-0000-0000-00000E010000}"/>
    <cellStyle name="Vírgula 5" xfId="265" xr:uid="{00000000-0005-0000-0000-00000F01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banco%20de%20dados%20engenharia\levantamento\levantamento\LEVA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ESC\Or&#231;amentos\03_-_Canteiro\SESC-Conjuntos_-_03_-_Servicos_gerais_de_canteiro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Adriana\Desktop\Autonoma\Servi&#231;os\SESC-SP\Or&#231;amentos\05_-_Terraplanagem\SESC-Covivencia_-_02_-_Terraplanagem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OR&#199;AMENTOS\Unidades\24%20de%20Maio\CA%20xx-2013\Or&#231;amento%20Final%20-%20Completo\Planilha%20Or&#231;ament&#225;ria%20-%20CA%2001%20-%20Civil%20-%2010-2012%20-%20Rev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raplenagem"/>
      <sheetName val="Estrutura"/>
      <sheetName val="tubulao circular"/>
      <sheetName val="tubulao eliptico"/>
      <sheetName val="Infra Estrutura"/>
      <sheetName val="Armação CA-50"/>
      <sheetName val="armacao ca60"/>
      <sheetName val="Alvenarias"/>
      <sheetName val="Revestimentos"/>
      <sheetName val="Caixilhos"/>
      <sheetName val="Fachada Tipo 1"/>
      <sheetName val="Fachada Tipo 2"/>
      <sheetName val="Diversos"/>
      <sheetName val="Resumo Ger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CPU"/>
      <sheetName val="Mat"/>
      <sheetName val="MO"/>
      <sheetName val="QCO"/>
      <sheetName val="QCO Insumos"/>
      <sheetName val="Premissas"/>
      <sheetName val="Eqpto"/>
      <sheetName val="Memória"/>
      <sheetName val="Massa Mist. Pavimentação"/>
      <sheetName val="Tab_Apoio_Pav"/>
    </sheetNames>
    <sheetDataSet>
      <sheetData sheetId="0"/>
      <sheetData sheetId="1"/>
      <sheetData sheetId="2"/>
      <sheetData sheetId="3"/>
      <sheetData sheetId="4"/>
      <sheetData sheetId="5"/>
      <sheetData sheetId="6">
        <row r="6">
          <cell r="F6">
            <v>0</v>
          </cell>
        </row>
      </sheetData>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CPU"/>
      <sheetName val="CPU_AUX"/>
      <sheetName val="Plan4"/>
      <sheetName val="Mat"/>
      <sheetName val="MO"/>
      <sheetName val="QCO"/>
      <sheetName val="EQP"/>
      <sheetName val="MO_3º"/>
      <sheetName val="QCO Insumos"/>
      <sheetName val="Premissas"/>
      <sheetName val="Eqpto"/>
      <sheetName val="Memória"/>
      <sheetName val="Massa Mist. Pavimentação"/>
      <sheetName val="Tab_Apoio_Pav"/>
    </sheetNames>
    <sheetDataSet>
      <sheetData sheetId="0"/>
      <sheetData sheetId="1"/>
      <sheetData sheetId="2"/>
      <sheetData sheetId="3"/>
      <sheetData sheetId="4"/>
      <sheetData sheetId="5"/>
      <sheetData sheetId="6"/>
      <sheetData sheetId="7">
        <row r="5">
          <cell r="B5" t="str">
            <v>60000</v>
          </cell>
          <cell r="C5" t="str">
            <v>Bombeamento Peneumático do Concreto</v>
          </cell>
          <cell r="G5" t="str">
            <v>m³</v>
          </cell>
          <cell r="H5">
            <v>27.33</v>
          </cell>
          <cell r="I5" t="str">
            <v>QCO - Equip</v>
          </cell>
        </row>
        <row r="6">
          <cell r="B6" t="str">
            <v>60001</v>
          </cell>
          <cell r="C6" t="str">
            <v xml:space="preserve">TRATOR sobre esteiras , diesel, potência 185 HP (138 kW), fator de carga médio, com lâmina angulável e ríper paralelogramo, capacidade da lâmina de 3,93 m³ - vida útil 8.000 h </v>
          </cell>
          <cell r="G6" t="str">
            <v>hprod</v>
          </cell>
          <cell r="H6">
            <v>164.75</v>
          </cell>
          <cell r="I6" t="str">
            <v>QCO - Equip</v>
          </cell>
        </row>
        <row r="7">
          <cell r="B7" t="str">
            <v>60002</v>
          </cell>
          <cell r="C7" t="str">
            <v xml:space="preserve">CARREGADEIRA DE RODAS 211 HP, com caçamba de aplicação geral de bordas cortantes aparafusáveis, capacidade nominal da caçamba 3,30m³, fator de carga baixo - vida útil: 9.200 horas </v>
          </cell>
          <cell r="G7" t="str">
            <v>hprod</v>
          </cell>
          <cell r="H7">
            <v>142.97</v>
          </cell>
          <cell r="I7" t="str">
            <v>QCO - Equip</v>
          </cell>
        </row>
        <row r="8">
          <cell r="B8" t="str">
            <v>60003</v>
          </cell>
          <cell r="C8" t="str">
            <v xml:space="preserve">CAMINHÃO basculante, diesel, potência 228 HP (170 kW), capacidade carga útil 15,46 t, caçamba 6 m³- vida útil 8.000 h </v>
          </cell>
          <cell r="G8" t="str">
            <v>hprod</v>
          </cell>
          <cell r="H8">
            <v>122.37</v>
          </cell>
          <cell r="I8" t="str">
            <v>QCO - Equip</v>
          </cell>
        </row>
        <row r="9">
          <cell r="B9" t="str">
            <v>60004</v>
          </cell>
          <cell r="C9" t="str">
            <v xml:space="preserve">BETONEIRA, elétrica, potência 2 HP (1,5 kW), capacidade 400 l - vida útil 10.000 h </v>
          </cell>
          <cell r="G9" t="str">
            <v>hprod</v>
          </cell>
          <cell r="H9">
            <v>4.6399999999999997</v>
          </cell>
          <cell r="I9" t="str">
            <v>QCO - Equip</v>
          </cell>
        </row>
        <row r="10">
          <cell r="B10" t="str">
            <v>60005</v>
          </cell>
          <cell r="C10" t="str">
            <v xml:space="preserve">VIBRADOR de imersão, elétrico, potência 1 HP (0,75 kW) - vida útil 20.000 h </v>
          </cell>
          <cell r="G10" t="str">
            <v>hprod</v>
          </cell>
          <cell r="H10">
            <v>4.12</v>
          </cell>
          <cell r="I10" t="str">
            <v>QCO - Equip</v>
          </cell>
        </row>
        <row r="11">
          <cell r="B11" t="str">
            <v>60006</v>
          </cell>
          <cell r="C11" t="str">
            <v>Caminhao tanque (pipa)10000 l (m. benz - 2423 K - 184,0 hp ou equivalente)</v>
          </cell>
          <cell r="G11" t="str">
            <v>hprod</v>
          </cell>
          <cell r="H11">
            <v>45.56</v>
          </cell>
          <cell r="I11" t="str">
            <v>ORSE</v>
          </cell>
        </row>
        <row r="12">
          <cell r="B12" t="str">
            <v>60007</v>
          </cell>
          <cell r="C12" t="str">
            <v>Grade disco GA 24 x 24 (marchesan ou equivalente)</v>
          </cell>
          <cell r="G12" t="str">
            <v>hprod</v>
          </cell>
          <cell r="H12">
            <v>11.4</v>
          </cell>
          <cell r="I12" t="str">
            <v>ORSE</v>
          </cell>
        </row>
        <row r="13">
          <cell r="B13" t="str">
            <v>60008</v>
          </cell>
          <cell r="C13" t="str">
            <v>Motoniveladora 15000 kg com escarificador (cat - 140M - 185,0 hp ou equivalente)</v>
          </cell>
          <cell r="G13" t="str">
            <v>hprod</v>
          </cell>
          <cell r="H13">
            <v>90</v>
          </cell>
          <cell r="I13" t="str">
            <v>ORSE</v>
          </cell>
        </row>
        <row r="14">
          <cell r="B14" t="str">
            <v>60009</v>
          </cell>
          <cell r="C14" t="str">
            <v>Rolo pe carneiro a. prop. (Dynapac: CA - 250p ou equivalente)</v>
          </cell>
          <cell r="G14" t="str">
            <v>hprod</v>
          </cell>
          <cell r="H14">
            <v>52.13</v>
          </cell>
          <cell r="I14" t="str">
            <v>ORSE</v>
          </cell>
        </row>
        <row r="15">
          <cell r="B15" t="str">
            <v>60010</v>
          </cell>
          <cell r="C15" t="str">
            <v>Trator agrícola pneu (massey ferguson - mf 292/4 - 105,0 hp)</v>
          </cell>
          <cell r="G15" t="str">
            <v>hprod</v>
          </cell>
          <cell r="H15">
            <v>38.57</v>
          </cell>
          <cell r="I15" t="str">
            <v>ORSE</v>
          </cell>
        </row>
        <row r="16">
          <cell r="B16" t="str">
            <v>60011</v>
          </cell>
          <cell r="C16" t="str">
            <v xml:space="preserve"> Aluguel de compactador placa 415 kg (dynapac - cm 20 diesel - 7,0 hp)</v>
          </cell>
          <cell r="G16" t="str">
            <v>hprod</v>
          </cell>
          <cell r="H16">
            <v>2.92</v>
          </cell>
          <cell r="I16" t="str">
            <v>ORSE</v>
          </cell>
        </row>
        <row r="17">
          <cell r="B17" t="str">
            <v>60012</v>
          </cell>
          <cell r="C17" t="str">
            <v>CAMINHÃO BASCULANTE - 10 M3</v>
          </cell>
          <cell r="G17" t="str">
            <v>hprod</v>
          </cell>
          <cell r="H17">
            <v>106.93</v>
          </cell>
          <cell r="I17" t="str">
            <v>PSP</v>
          </cell>
        </row>
        <row r="18">
          <cell r="B18" t="str">
            <v>60013</v>
          </cell>
          <cell r="C18" t="str">
            <v>PÁ CARREGADEIRA DE PNEUS - 1,80 M3</v>
          </cell>
          <cell r="G18" t="str">
            <v>hprod</v>
          </cell>
          <cell r="H18">
            <v>114.59</v>
          </cell>
          <cell r="I18" t="str">
            <v>PSP</v>
          </cell>
        </row>
        <row r="19">
          <cell r="B19" t="str">
            <v>60014</v>
          </cell>
          <cell r="C19" t="str">
            <v>TRATOR DE ESTEIRA - 9 TON.</v>
          </cell>
          <cell r="G19" t="str">
            <v>hprod</v>
          </cell>
          <cell r="H19">
            <v>94.01</v>
          </cell>
          <cell r="I19" t="str">
            <v>PSP</v>
          </cell>
        </row>
        <row r="20">
          <cell r="B20" t="str">
            <v>60015</v>
          </cell>
          <cell r="C20" t="str">
            <v>SOQUETE VIBRATÓRIO</v>
          </cell>
          <cell r="G20" t="str">
            <v>hprod</v>
          </cell>
          <cell r="H20">
            <v>16</v>
          </cell>
          <cell r="I20" t="str">
            <v>PSP</v>
          </cell>
        </row>
        <row r="21">
          <cell r="B21" t="str">
            <v>60016</v>
          </cell>
          <cell r="C21" t="str">
            <v>CAMINHÃO IRRIGADEIRA - 6000 L- BASCULANTE C/CABINE.</v>
          </cell>
          <cell r="G21" t="str">
            <v>hprod</v>
          </cell>
          <cell r="H21">
            <v>72.900000000000006</v>
          </cell>
          <cell r="I21" t="str">
            <v>PSP</v>
          </cell>
        </row>
        <row r="22">
          <cell r="B22" t="str">
            <v>60017</v>
          </cell>
          <cell r="C22" t="str">
            <v>GRADE ARADORA DE 18 DISCOS</v>
          </cell>
          <cell r="G22" t="str">
            <v>hprod</v>
          </cell>
          <cell r="H22">
            <v>2.2999999999999998</v>
          </cell>
          <cell r="I22" t="str">
            <v>PSP</v>
          </cell>
        </row>
        <row r="23">
          <cell r="B23" t="str">
            <v>60018</v>
          </cell>
          <cell r="C23" t="str">
            <v>MOTONIVELADORA - 125 HP</v>
          </cell>
          <cell r="G23" t="str">
            <v>hprod</v>
          </cell>
          <cell r="H23">
            <v>135.11000000000001</v>
          </cell>
          <cell r="I23" t="str">
            <v>PSP</v>
          </cell>
        </row>
        <row r="24">
          <cell r="B24" t="str">
            <v>60019</v>
          </cell>
          <cell r="C24" t="str">
            <v>ROLO COMPACTADOR VIBRATÓRIO DE UM CILINDRO PÉ DE CARNEIRO 7,5 TON</v>
          </cell>
          <cell r="G24" t="str">
            <v>hprod</v>
          </cell>
          <cell r="H24">
            <v>72.94</v>
          </cell>
          <cell r="I24" t="str">
            <v>PSP</v>
          </cell>
        </row>
        <row r="25">
          <cell r="B25" t="str">
            <v>60020</v>
          </cell>
          <cell r="C25" t="str">
            <v>TRATOR DE TRAÇÃO AGRÍCOLA</v>
          </cell>
          <cell r="G25" t="str">
            <v>hprod</v>
          </cell>
          <cell r="H25">
            <v>55.46</v>
          </cell>
          <cell r="I25" t="str">
            <v>PSP</v>
          </cell>
        </row>
        <row r="26">
          <cell r="B26" t="str">
            <v>60021</v>
          </cell>
          <cell r="C26" t="str">
            <v>Distribuidor de agregado de pneus autopropulsor -" ciber" , ss - 31, 400tph - spreader - 90 hp.</v>
          </cell>
          <cell r="G26" t="str">
            <v>hprod</v>
          </cell>
          <cell r="H26">
            <v>100.71</v>
          </cell>
          <cell r="I26" t="str">
            <v>ORSE</v>
          </cell>
        </row>
        <row r="27">
          <cell r="B27" t="str">
            <v>60022</v>
          </cell>
          <cell r="C27" t="str">
            <v>Rolo pneu a. prop. 25 t (caterpillar - ps -360 - 145,0 hp ou equivalente)</v>
          </cell>
          <cell r="G27" t="str">
            <v>hprod</v>
          </cell>
          <cell r="H27">
            <v>63.71</v>
          </cell>
          <cell r="I27" t="str">
            <v>ORSE</v>
          </cell>
        </row>
        <row r="28">
          <cell r="B28" t="str">
            <v>60023</v>
          </cell>
          <cell r="C28" t="str">
            <v>Rolo tandem vib. a. prop. 10,9 t (DYNAPAC CC-422C - 112 kW)</v>
          </cell>
          <cell r="G28" t="str">
            <v>hprod</v>
          </cell>
          <cell r="H28">
            <v>150.96</v>
          </cell>
          <cell r="I28" t="str">
            <v>ORSE</v>
          </cell>
        </row>
        <row r="29">
          <cell r="B29" t="str">
            <v>60024</v>
          </cell>
        </row>
        <row r="30">
          <cell r="B30" t="str">
            <v>60025</v>
          </cell>
        </row>
        <row r="31">
          <cell r="B31" t="str">
            <v>60026</v>
          </cell>
        </row>
        <row r="32">
          <cell r="B32" t="str">
            <v>60027</v>
          </cell>
        </row>
        <row r="33">
          <cell r="B33" t="str">
            <v>60028</v>
          </cell>
        </row>
        <row r="34">
          <cell r="B34" t="str">
            <v>60029</v>
          </cell>
        </row>
        <row r="35">
          <cell r="B35" t="str">
            <v>60030</v>
          </cell>
        </row>
        <row r="36">
          <cell r="B36" t="str">
            <v>60031</v>
          </cell>
        </row>
        <row r="37">
          <cell r="B37" t="str">
            <v>60032</v>
          </cell>
        </row>
        <row r="38">
          <cell r="B38" t="str">
            <v>60033</v>
          </cell>
        </row>
        <row r="39">
          <cell r="B39" t="str">
            <v>60034</v>
          </cell>
        </row>
        <row r="40">
          <cell r="B40" t="str">
            <v>60035</v>
          </cell>
        </row>
        <row r="41">
          <cell r="B41" t="str">
            <v>60036</v>
          </cell>
        </row>
        <row r="42">
          <cell r="B42" t="str">
            <v>60037</v>
          </cell>
        </row>
        <row r="43">
          <cell r="B43" t="str">
            <v>60038</v>
          </cell>
        </row>
        <row r="44">
          <cell r="B44" t="str">
            <v>60039</v>
          </cell>
        </row>
        <row r="45">
          <cell r="B45" t="str">
            <v>60040</v>
          </cell>
        </row>
        <row r="46">
          <cell r="B46" t="str">
            <v>60041</v>
          </cell>
        </row>
        <row r="47">
          <cell r="B47" t="str">
            <v>60042</v>
          </cell>
        </row>
        <row r="48">
          <cell r="B48" t="str">
            <v>60043</v>
          </cell>
        </row>
        <row r="49">
          <cell r="B49" t="str">
            <v>60044</v>
          </cell>
        </row>
        <row r="50">
          <cell r="B50" t="str">
            <v>60045</v>
          </cell>
        </row>
        <row r="51">
          <cell r="B51" t="str">
            <v>60046</v>
          </cell>
        </row>
        <row r="52">
          <cell r="B52" t="str">
            <v>60047</v>
          </cell>
        </row>
        <row r="53">
          <cell r="B53" t="str">
            <v>60048</v>
          </cell>
        </row>
        <row r="54">
          <cell r="B54" t="str">
            <v>60049</v>
          </cell>
        </row>
        <row r="55">
          <cell r="B55" t="str">
            <v>60050</v>
          </cell>
        </row>
        <row r="56">
          <cell r="B56" t="str">
            <v>60051</v>
          </cell>
        </row>
        <row r="57">
          <cell r="B57" t="str">
            <v>60052</v>
          </cell>
        </row>
        <row r="58">
          <cell r="B58" t="str">
            <v>60053</v>
          </cell>
        </row>
        <row r="59">
          <cell r="B59" t="str">
            <v>60054</v>
          </cell>
        </row>
        <row r="60">
          <cell r="B60" t="str">
            <v>60055</v>
          </cell>
        </row>
        <row r="61">
          <cell r="B61" t="str">
            <v>60056</v>
          </cell>
        </row>
        <row r="62">
          <cell r="B62" t="str">
            <v>60057</v>
          </cell>
        </row>
        <row r="63">
          <cell r="B63" t="str">
            <v>60058</v>
          </cell>
        </row>
        <row r="64">
          <cell r="B64" t="str">
            <v>60059</v>
          </cell>
        </row>
        <row r="65">
          <cell r="B65" t="str">
            <v>60060</v>
          </cell>
        </row>
        <row r="66">
          <cell r="B66" t="str">
            <v>60061</v>
          </cell>
        </row>
        <row r="67">
          <cell r="B67" t="str">
            <v>60062</v>
          </cell>
        </row>
        <row r="68">
          <cell r="B68" t="str">
            <v>60063</v>
          </cell>
        </row>
        <row r="69">
          <cell r="B69" t="str">
            <v>60064</v>
          </cell>
        </row>
        <row r="70">
          <cell r="B70" t="str">
            <v>60065</v>
          </cell>
        </row>
        <row r="71">
          <cell r="B71" t="str">
            <v>60066</v>
          </cell>
        </row>
        <row r="72">
          <cell r="B72" t="str">
            <v>60067</v>
          </cell>
        </row>
        <row r="73">
          <cell r="B73" t="str">
            <v>60068</v>
          </cell>
        </row>
      </sheetData>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Base"/>
      <sheetName val="Gráfico"/>
      <sheetName val="Planilha Resumo Venda"/>
      <sheetName val="Planilha de Venda"/>
      <sheetName val="BDI - Simples"/>
      <sheetName val="BDI - Civil"/>
      <sheetName val="BDI - Caixilhos"/>
      <sheetName val="BDI - Final"/>
      <sheetName val="DI"/>
      <sheetName val="CPU DI"/>
      <sheetName val="Planilha Resumo Custo"/>
      <sheetName val="Planlha Orçamentária de Custo"/>
    </sheetNames>
    <sheetDataSet>
      <sheetData sheetId="0" refreshError="1"/>
      <sheetData sheetId="1" refreshError="1"/>
      <sheetData sheetId="2" refreshError="1"/>
      <sheetData sheetId="3" refreshError="1"/>
      <sheetData sheetId="4"/>
      <sheetData sheetId="5"/>
      <sheetData sheetId="6"/>
      <sheetData sheetId="7" refreshError="1"/>
      <sheetData sheetId="8"/>
      <sheetData sheetId="9" refreshError="1"/>
      <sheetData sheetId="10"/>
      <sheetData sheetId="11">
        <row r="418">
          <cell r="D418">
            <v>1.0370866216601691</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43"/>
  <sheetViews>
    <sheetView showGridLines="0" topLeftCell="B18" zoomScale="85" zoomScaleNormal="85" zoomScaleSheetLayoutView="10" workbookViewId="0">
      <selection activeCell="B17" sqref="B17"/>
    </sheetView>
  </sheetViews>
  <sheetFormatPr defaultColWidth="8.84375" defaultRowHeight="15.5"/>
  <cols>
    <col min="1" max="1" width="2" style="11" customWidth="1"/>
    <col min="2" max="2" width="8.84375" style="11" bestFit="1" customWidth="1"/>
    <col min="3" max="3" width="52.69140625" style="12" customWidth="1"/>
    <col min="4" max="4" width="6.69140625" style="11" bestFit="1" customWidth="1"/>
    <col min="5" max="5" width="5.3046875" style="13" bestFit="1" customWidth="1"/>
    <col min="6" max="7" width="11.765625" style="11" bestFit="1" customWidth="1"/>
    <col min="8" max="9" width="11.07421875" style="11" bestFit="1" customWidth="1"/>
    <col min="10" max="11" width="11.23046875" style="11" bestFit="1" customWidth="1"/>
    <col min="12" max="15" width="12.23046875" style="11" bestFit="1" customWidth="1"/>
    <col min="16" max="18" width="13.84375" style="11" bestFit="1" customWidth="1"/>
    <col min="19" max="19" width="13" style="11" bestFit="1" customWidth="1"/>
    <col min="20" max="16384" width="8.84375" style="11"/>
  </cols>
  <sheetData>
    <row r="1" spans="2:16">
      <c r="B1" s="55"/>
      <c r="C1" s="54"/>
      <c r="D1" s="55"/>
      <c r="E1" s="56"/>
      <c r="F1" s="55"/>
      <c r="G1" s="55"/>
      <c r="H1" s="55"/>
      <c r="I1" s="55"/>
      <c r="J1" s="55"/>
      <c r="K1" s="55"/>
      <c r="L1" s="55"/>
      <c r="M1" s="55"/>
      <c r="N1" s="55"/>
      <c r="O1" s="55"/>
    </row>
    <row r="2" spans="2:16">
      <c r="B2" s="117" t="s">
        <v>7</v>
      </c>
      <c r="C2" s="117"/>
      <c r="D2" s="117"/>
      <c r="E2" s="117"/>
      <c r="F2" s="117"/>
      <c r="G2" s="117"/>
      <c r="H2" s="117"/>
      <c r="I2" s="117"/>
      <c r="J2" s="117"/>
      <c r="K2" s="117"/>
      <c r="L2" s="117"/>
      <c r="M2" s="117"/>
      <c r="N2" s="117"/>
      <c r="O2" s="117"/>
    </row>
    <row r="3" spans="2:16">
      <c r="B3" s="55" t="s">
        <v>15</v>
      </c>
      <c r="C3" s="130" t="s">
        <v>43</v>
      </c>
      <c r="D3" s="130"/>
      <c r="E3" s="130"/>
      <c r="F3" s="130"/>
      <c r="G3" s="130"/>
      <c r="H3" s="130"/>
      <c r="I3" s="130"/>
      <c r="J3" s="130"/>
      <c r="K3" s="130"/>
      <c r="L3" s="130"/>
      <c r="M3" s="130"/>
      <c r="N3" s="130"/>
      <c r="O3" s="130"/>
    </row>
    <row r="4" spans="2:16">
      <c r="B4" s="57">
        <v>44510</v>
      </c>
      <c r="C4" s="130" t="s">
        <v>57</v>
      </c>
      <c r="D4" s="130"/>
      <c r="E4" s="130"/>
      <c r="F4" s="130"/>
      <c r="G4" s="130"/>
      <c r="H4" s="130"/>
      <c r="I4" s="130"/>
      <c r="J4" s="130"/>
      <c r="K4" s="130"/>
      <c r="L4" s="130"/>
      <c r="M4" s="130"/>
      <c r="N4" s="130"/>
      <c r="O4" s="130"/>
    </row>
    <row r="5" spans="2:16">
      <c r="B5" s="55" t="s">
        <v>190</v>
      </c>
      <c r="C5" s="130" t="s">
        <v>49</v>
      </c>
      <c r="D5" s="130"/>
      <c r="E5" s="130"/>
      <c r="F5" s="130"/>
      <c r="G5" s="130"/>
      <c r="H5" s="130"/>
      <c r="I5" s="130"/>
      <c r="J5" s="130"/>
      <c r="K5" s="130"/>
      <c r="L5" s="130"/>
      <c r="M5" s="130"/>
      <c r="N5" s="130"/>
      <c r="O5" s="130"/>
    </row>
    <row r="6" spans="2:16">
      <c r="B6" s="55" t="s">
        <v>189</v>
      </c>
      <c r="C6" s="130" t="s">
        <v>50</v>
      </c>
      <c r="D6" s="130"/>
      <c r="E6" s="130"/>
      <c r="F6" s="130"/>
      <c r="G6" s="130"/>
      <c r="H6" s="130"/>
      <c r="I6" s="130"/>
      <c r="J6" s="130"/>
      <c r="K6" s="130"/>
      <c r="L6" s="130"/>
      <c r="M6" s="130"/>
      <c r="N6" s="130"/>
      <c r="O6" s="130"/>
    </row>
    <row r="7" spans="2:16" ht="16" thickBot="1">
      <c r="B7" s="55"/>
      <c r="C7" s="54"/>
      <c r="D7" s="55"/>
      <c r="E7" s="56"/>
      <c r="F7" s="55"/>
      <c r="G7" s="55"/>
      <c r="H7" s="55"/>
      <c r="I7" s="55"/>
      <c r="J7" s="55"/>
      <c r="K7" s="55"/>
      <c r="L7" s="55"/>
      <c r="M7" s="55"/>
      <c r="N7" s="55"/>
      <c r="O7" s="55"/>
    </row>
    <row r="8" spans="2:16" s="113" customFormat="1" ht="26.5" thickBot="1">
      <c r="B8" s="75" t="s">
        <v>9</v>
      </c>
      <c r="C8" s="75" t="s">
        <v>10</v>
      </c>
      <c r="D8" s="75" t="s">
        <v>16</v>
      </c>
      <c r="E8" s="111" t="s">
        <v>187</v>
      </c>
      <c r="F8" s="75" t="s">
        <v>47</v>
      </c>
      <c r="G8" s="112" t="s">
        <v>253</v>
      </c>
      <c r="H8" s="75" t="s">
        <v>48</v>
      </c>
      <c r="I8" s="112" t="s">
        <v>254</v>
      </c>
      <c r="J8" s="75" t="s">
        <v>17</v>
      </c>
      <c r="K8" s="112" t="s">
        <v>255</v>
      </c>
      <c r="L8" s="75" t="s">
        <v>188</v>
      </c>
      <c r="M8" s="112" t="s">
        <v>256</v>
      </c>
      <c r="N8" s="75" t="s">
        <v>12</v>
      </c>
      <c r="O8" s="112" t="s">
        <v>257</v>
      </c>
    </row>
    <row r="9" spans="2:16" ht="16" thickBot="1">
      <c r="B9" s="59" t="s">
        <v>8</v>
      </c>
      <c r="C9" s="125" t="s">
        <v>53</v>
      </c>
      <c r="D9" s="126"/>
      <c r="E9" s="126"/>
      <c r="F9" s="126"/>
      <c r="G9" s="126"/>
      <c r="H9" s="126"/>
      <c r="I9" s="126"/>
      <c r="J9" s="126"/>
      <c r="K9" s="126"/>
      <c r="L9" s="126"/>
      <c r="M9" s="126"/>
      <c r="N9" s="126"/>
      <c r="O9" s="127"/>
    </row>
    <row r="10" spans="2:16" ht="118" customHeight="1" thickBot="1">
      <c r="B10" s="61" t="s">
        <v>4</v>
      </c>
      <c r="C10" s="62" t="str">
        <f>VLOOKUP(B10,'Orçamento Analítico'!B:K,4,FALSE)</f>
        <v>Fornecimento e instalação completa de Unidade Condensadora e evaporadora tipo Piso Teto Inverter - capacidade: 18.000 BTU/h - Potência: 1,55 kW - 220V/Ø1/60Hz - Modelo de Referência: AOBA18LALL + ABBF18LAT,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v>
      </c>
      <c r="D10" s="63" t="str">
        <f>VLOOKUP(B10,'Orçamento Analítico'!B:K,5,FALSE)</f>
        <v>Conj.</v>
      </c>
      <c r="E10" s="64">
        <v>1</v>
      </c>
      <c r="F10" s="65">
        <f>VLOOKUP(B10,'Orçamento Analítico'!B:K,9,FALSE)</f>
        <v>0</v>
      </c>
      <c r="G10" s="107">
        <f t="shared" ref="G10:G17" si="0">F10*(1+$I$37)</f>
        <v>0</v>
      </c>
      <c r="H10" s="65">
        <f>VLOOKUP(B10,'Orçamento Analítico'!B:K,10,FALSE)</f>
        <v>0</v>
      </c>
      <c r="I10" s="107">
        <f t="shared" ref="I10:I17" si="1">H10*(1+$I$35)</f>
        <v>0</v>
      </c>
      <c r="J10" s="65">
        <f t="shared" ref="J10:J16" si="2">F10*E10</f>
        <v>0</v>
      </c>
      <c r="K10" s="107">
        <f>G10*E10</f>
        <v>0</v>
      </c>
      <c r="L10" s="65">
        <f t="shared" ref="L10:L16" si="3">H10*E10</f>
        <v>0</v>
      </c>
      <c r="M10" s="108">
        <f>I10*E10</f>
        <v>0</v>
      </c>
      <c r="N10" s="103">
        <f t="shared" ref="N10:N16" si="4">L10+J10</f>
        <v>0</v>
      </c>
      <c r="O10" s="109">
        <f t="shared" ref="O10:O16" si="5">M10+K10</f>
        <v>0</v>
      </c>
      <c r="P10" s="14"/>
    </row>
    <row r="11" spans="2:16" ht="120" customHeight="1" thickBot="1">
      <c r="B11" s="61" t="s">
        <v>5</v>
      </c>
      <c r="C11" s="62" t="str">
        <f>VLOOKUP(B11,'Orçamento Analítico'!B:K,4,FALSE)</f>
        <v>Fornecimento e instalação completa de Unidade Condensadora e evaporadora Piso Teto - capacidade: 24.000 BTU/h - Potência: 2,24 kW - 220V/Ø1/60Hz - Modelo de Referência: AOBA24LALL + ABBF24LAT,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v>
      </c>
      <c r="D11" s="63" t="str">
        <f>VLOOKUP(B11,'Orçamento Analítico'!B:K,5,FALSE)</f>
        <v>Conj.</v>
      </c>
      <c r="E11" s="64">
        <v>4</v>
      </c>
      <c r="F11" s="65">
        <f>VLOOKUP(B11,'Orçamento Analítico'!B:K,9,FALSE)</f>
        <v>0</v>
      </c>
      <c r="G11" s="107">
        <f t="shared" si="0"/>
        <v>0</v>
      </c>
      <c r="H11" s="65">
        <f>VLOOKUP(B11,'Orçamento Analítico'!B:K,10,FALSE)</f>
        <v>0</v>
      </c>
      <c r="I11" s="107">
        <f t="shared" si="1"/>
        <v>0</v>
      </c>
      <c r="J11" s="65">
        <f t="shared" si="2"/>
        <v>0</v>
      </c>
      <c r="K11" s="107">
        <f t="shared" ref="K11:K16" si="6">G11*E11</f>
        <v>0</v>
      </c>
      <c r="L11" s="65">
        <f t="shared" si="3"/>
        <v>0</v>
      </c>
      <c r="M11" s="108">
        <f t="shared" ref="M11:M16" si="7">I11*E11</f>
        <v>0</v>
      </c>
      <c r="N11" s="103">
        <f t="shared" si="4"/>
        <v>0</v>
      </c>
      <c r="O11" s="109">
        <f t="shared" si="5"/>
        <v>0</v>
      </c>
      <c r="P11" s="14"/>
    </row>
    <row r="12" spans="2:16" ht="113" thickBot="1">
      <c r="B12" s="61" t="s">
        <v>14</v>
      </c>
      <c r="C12" s="62" t="str">
        <f>VLOOKUP(B12,'Orçamento Analítico'!B:K,4,FALSE)</f>
        <v>Fornecimento e instalação completa de Unidade Condensadora e evaporadora Hi Wall - capacidade: 9.000 BTU/h - Potência: 0,74 kW - 220V/Ø1/60Hz - Modelo de Referência: AOBG09JMCA + ASBG09JMCA,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v>
      </c>
      <c r="D12" s="63" t="str">
        <f>VLOOKUP(B12,'Orçamento Analítico'!B:K,5,FALSE)</f>
        <v>Conj.</v>
      </c>
      <c r="E12" s="64">
        <v>1</v>
      </c>
      <c r="F12" s="65">
        <f>VLOOKUP(B12,'Orçamento Analítico'!B:K,9,FALSE)</f>
        <v>0</v>
      </c>
      <c r="G12" s="107">
        <f t="shared" si="0"/>
        <v>0</v>
      </c>
      <c r="H12" s="65">
        <f>VLOOKUP(B12,'Orçamento Analítico'!B:K,10,FALSE)</f>
        <v>0</v>
      </c>
      <c r="I12" s="107">
        <f t="shared" si="1"/>
        <v>0</v>
      </c>
      <c r="J12" s="65">
        <f t="shared" si="2"/>
        <v>0</v>
      </c>
      <c r="K12" s="107">
        <f t="shared" si="6"/>
        <v>0</v>
      </c>
      <c r="L12" s="65">
        <f t="shared" si="3"/>
        <v>0</v>
      </c>
      <c r="M12" s="108">
        <f t="shared" si="7"/>
        <v>0</v>
      </c>
      <c r="N12" s="103">
        <f t="shared" si="4"/>
        <v>0</v>
      </c>
      <c r="O12" s="109">
        <f t="shared" si="5"/>
        <v>0</v>
      </c>
      <c r="P12" s="14"/>
    </row>
    <row r="13" spans="2:16" ht="121" customHeight="1" thickBot="1">
      <c r="B13" s="61" t="s">
        <v>121</v>
      </c>
      <c r="C13" s="62" t="str">
        <f>VLOOKUP(B13,'Orçamento Analítico'!B:K,4,FALSE)</f>
        <v>Fornecimento e instalação completa de Unidade Condensadora e evaporadora Hi Wall - capacidade: 12.000 BTU/h - Potência: 1,06 kW - 220V/Ø1/60Hz - Modelo de Referência: AOBG12JMCA + ASBG12JMCA,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v>
      </c>
      <c r="D13" s="63" t="str">
        <f>VLOOKUP(B13,'Orçamento Analítico'!B:K,5,FALSE)</f>
        <v>Conj.</v>
      </c>
      <c r="E13" s="64">
        <v>2</v>
      </c>
      <c r="F13" s="65">
        <f>VLOOKUP(B13,'Orçamento Analítico'!B:K,9,FALSE)</f>
        <v>0</v>
      </c>
      <c r="G13" s="107">
        <f t="shared" si="0"/>
        <v>0</v>
      </c>
      <c r="H13" s="65">
        <f>VLOOKUP(B13,'Orçamento Analítico'!B:K,10,FALSE)</f>
        <v>0</v>
      </c>
      <c r="I13" s="107">
        <f t="shared" si="1"/>
        <v>0</v>
      </c>
      <c r="J13" s="65">
        <f t="shared" si="2"/>
        <v>0</v>
      </c>
      <c r="K13" s="107">
        <f t="shared" si="6"/>
        <v>0</v>
      </c>
      <c r="L13" s="65">
        <f t="shared" si="3"/>
        <v>0</v>
      </c>
      <c r="M13" s="108">
        <f t="shared" si="7"/>
        <v>0</v>
      </c>
      <c r="N13" s="103">
        <f t="shared" si="4"/>
        <v>0</v>
      </c>
      <c r="O13" s="109">
        <f t="shared" si="5"/>
        <v>0</v>
      </c>
      <c r="P13" s="14"/>
    </row>
    <row r="14" spans="2:16" ht="129" customHeight="1" thickBot="1">
      <c r="B14" s="61" t="s">
        <v>137</v>
      </c>
      <c r="C14" s="62" t="str">
        <f>VLOOKUP(B14,'Orçamento Analítico'!B:K,4,FALSE)</f>
        <v>Fornecimento e instalação completa de Unidade Condensadora e evaporadora Hi Wall - capacidade: 24.000 BTU/h - Potência: 2,16 kW - 220V/Ø1/60Hz - Modelo de Referência: ASBG24JFBC + AOBG24JFCC,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v>
      </c>
      <c r="D14" s="63" t="str">
        <f>VLOOKUP(B14,'Orçamento Analítico'!B:K,5,FALSE)</f>
        <v>Conj.</v>
      </c>
      <c r="E14" s="80">
        <v>4</v>
      </c>
      <c r="F14" s="65">
        <f>VLOOKUP(B14,'Orçamento Analítico'!B:K,9,FALSE)</f>
        <v>0</v>
      </c>
      <c r="G14" s="107">
        <f t="shared" si="0"/>
        <v>0</v>
      </c>
      <c r="H14" s="65">
        <f>VLOOKUP(B14,'Orçamento Analítico'!B:K,10,FALSE)</f>
        <v>0</v>
      </c>
      <c r="I14" s="107">
        <f t="shared" si="1"/>
        <v>0</v>
      </c>
      <c r="J14" s="65">
        <f t="shared" ref="J14:J15" si="8">F14*E14</f>
        <v>0</v>
      </c>
      <c r="K14" s="107">
        <f t="shared" ref="K14:K15" si="9">G14*E14</f>
        <v>0</v>
      </c>
      <c r="L14" s="65">
        <f t="shared" ref="L14:L15" si="10">H14*E14</f>
        <v>0</v>
      </c>
      <c r="M14" s="108">
        <f t="shared" ref="M14:M15" si="11">I14*E14</f>
        <v>0</v>
      </c>
      <c r="N14" s="103">
        <f t="shared" ref="N14:N15" si="12">L14+J14</f>
        <v>0</v>
      </c>
      <c r="O14" s="109">
        <f t="shared" ref="O14:O15" si="13">M14+K14</f>
        <v>0</v>
      </c>
      <c r="P14" s="14"/>
    </row>
    <row r="15" spans="2:16" ht="75.5" thickBot="1">
      <c r="B15" s="58" t="s">
        <v>191</v>
      </c>
      <c r="C15" s="79" t="str">
        <f>VLOOKUP(B15,'Orçamento Analítico'!B:K,4,FALSE)</f>
        <v>Fornecimento e instalação completa de Ventilador para Insuflamento de Ar Externo Com Filtro G4 - Vazão 93m³/h - Potência: 22W - 220V/Ø1/60Hz - Modelo de Referência: SPLITVENT, inclusive transporte, suportes, fixações, grelha externa plástica autofechante, intertravamento elétrico com a iluminação do ambiente e demais componentes para o perfeito funcionamento do sistema</v>
      </c>
      <c r="D15" s="63" t="str">
        <f>VLOOKUP(B15,'Orçamento Analítico'!B:K,5,FALSE)</f>
        <v>Conj.</v>
      </c>
      <c r="E15" s="80">
        <v>18</v>
      </c>
      <c r="F15" s="81">
        <f>VLOOKUP(B15,'Orçamento Analítico'!B:K,9,FALSE)</f>
        <v>0</v>
      </c>
      <c r="G15" s="107">
        <f t="shared" si="0"/>
        <v>0</v>
      </c>
      <c r="H15" s="81">
        <f>VLOOKUP(B15,'Orçamento Analítico'!B:K,10,FALSE)</f>
        <v>0</v>
      </c>
      <c r="I15" s="107">
        <f t="shared" si="1"/>
        <v>0</v>
      </c>
      <c r="J15" s="65">
        <f t="shared" si="8"/>
        <v>0</v>
      </c>
      <c r="K15" s="107">
        <f t="shared" si="9"/>
        <v>0</v>
      </c>
      <c r="L15" s="81">
        <f t="shared" si="10"/>
        <v>0</v>
      </c>
      <c r="M15" s="108">
        <f t="shared" si="11"/>
        <v>0</v>
      </c>
      <c r="N15" s="103">
        <f t="shared" si="12"/>
        <v>0</v>
      </c>
      <c r="O15" s="109">
        <f t="shared" si="13"/>
        <v>0</v>
      </c>
      <c r="P15" s="14"/>
    </row>
    <row r="16" spans="2:16" ht="50.5" thickBot="1">
      <c r="B16" s="58" t="s">
        <v>206</v>
      </c>
      <c r="C16" s="79" t="str">
        <f>VLOOKUP(B16,'Orçamento Analítico'!B:K,4,FALSE)</f>
        <v>Fornecimento e instalação completa de Cortina de Ar- 150CM - Potência 205W/220V/1F - Modelo de Referência KCAF15C220G4, inclusive transporte, suportes, fixações, interligações elétricas, recomposições civis e demais componentes para o perfeito funcionamento do sistema</v>
      </c>
      <c r="D16" s="63" t="str">
        <f>VLOOKUP(B16,'Orçamento Analítico'!B:K,5,FALSE)</f>
        <v>Conj.</v>
      </c>
      <c r="E16" s="80">
        <v>2</v>
      </c>
      <c r="F16" s="81">
        <f>VLOOKUP(B16,'Orçamento Analítico'!B:K,9,FALSE)</f>
        <v>0</v>
      </c>
      <c r="G16" s="107">
        <f t="shared" si="0"/>
        <v>0</v>
      </c>
      <c r="H16" s="81">
        <f>VLOOKUP(B16,'Orçamento Analítico'!B:K,10,FALSE)</f>
        <v>0</v>
      </c>
      <c r="I16" s="107">
        <f t="shared" si="1"/>
        <v>0</v>
      </c>
      <c r="J16" s="65">
        <f t="shared" si="2"/>
        <v>0</v>
      </c>
      <c r="K16" s="107">
        <f t="shared" si="6"/>
        <v>0</v>
      </c>
      <c r="L16" s="81">
        <f t="shared" si="3"/>
        <v>0</v>
      </c>
      <c r="M16" s="108">
        <f t="shared" si="7"/>
        <v>0</v>
      </c>
      <c r="N16" s="103">
        <f t="shared" si="4"/>
        <v>0</v>
      </c>
      <c r="O16" s="109">
        <f t="shared" si="5"/>
        <v>0</v>
      </c>
      <c r="P16" s="14"/>
    </row>
    <row r="17" spans="2:19" ht="63" thickBot="1">
      <c r="B17" s="58" t="s">
        <v>207</v>
      </c>
      <c r="C17" s="79" t="str">
        <f>VLOOKUP(B17,'Orçamento Analítico'!B:K,4,FALSE)</f>
        <v>Fornecimento e instalação completa de Exaustor de Ar - Vazão: 830m³/h - Potência 56W/220V/1F/60HZ - Modelo de Referência MAXX 200, inclusive transporte, suportes, fixações, Veneziana, dutos, intertravamento elétrico com o Timer e demais componentes para o perfeito funcionamento do sistema</v>
      </c>
      <c r="D17" s="63" t="str">
        <f>VLOOKUP(B17,'Orçamento Analítico'!B:K,5,FALSE)</f>
        <v>Conj.</v>
      </c>
      <c r="E17" s="80">
        <v>1</v>
      </c>
      <c r="F17" s="81">
        <f>VLOOKUP(B17,'Orçamento Analítico'!B:K,9,FALSE)</f>
        <v>0</v>
      </c>
      <c r="G17" s="107">
        <f t="shared" si="0"/>
        <v>0</v>
      </c>
      <c r="H17" s="81">
        <f>VLOOKUP(B17,'Orçamento Analítico'!B:K,10,FALSE)</f>
        <v>0</v>
      </c>
      <c r="I17" s="107">
        <f t="shared" si="1"/>
        <v>0</v>
      </c>
      <c r="J17" s="65">
        <f t="shared" ref="J17" si="14">F17*E17</f>
        <v>0</v>
      </c>
      <c r="K17" s="107">
        <f t="shared" ref="K17" si="15">G17*E17</f>
        <v>0</v>
      </c>
      <c r="L17" s="81">
        <f t="shared" ref="L17" si="16">H17*E17</f>
        <v>0</v>
      </c>
      <c r="M17" s="108">
        <f t="shared" ref="M17" si="17">I17*E17</f>
        <v>0</v>
      </c>
      <c r="N17" s="103">
        <f t="shared" ref="N17" si="18">L17+J17</f>
        <v>0</v>
      </c>
      <c r="O17" s="109">
        <f t="shared" ref="O17" si="19">M17+K17</f>
        <v>0</v>
      </c>
      <c r="P17" s="14"/>
    </row>
    <row r="18" spans="2:19" ht="16" thickBot="1">
      <c r="B18" s="122" t="str">
        <f>"TOTAL "&amp;C9</f>
        <v>TOTAL EQUIPAMENTOS CLIMATIZAÇÃO</v>
      </c>
      <c r="C18" s="123"/>
      <c r="D18" s="123"/>
      <c r="E18" s="123"/>
      <c r="F18" s="123"/>
      <c r="G18" s="123"/>
      <c r="H18" s="123"/>
      <c r="I18" s="124"/>
      <c r="J18" s="82">
        <f t="shared" ref="J18:O18" si="20">SUM(J10:J17)</f>
        <v>0</v>
      </c>
      <c r="K18" s="82">
        <f t="shared" si="20"/>
        <v>0</v>
      </c>
      <c r="L18" s="82">
        <f t="shared" si="20"/>
        <v>0</v>
      </c>
      <c r="M18" s="82">
        <f t="shared" si="20"/>
        <v>0</v>
      </c>
      <c r="N18" s="82">
        <f t="shared" si="20"/>
        <v>0</v>
      </c>
      <c r="O18" s="82">
        <f t="shared" si="20"/>
        <v>0</v>
      </c>
      <c r="P18" s="14"/>
      <c r="Q18" s="14"/>
      <c r="R18" s="14"/>
      <c r="S18" s="14"/>
    </row>
    <row r="19" spans="2:19" ht="16" thickBot="1">
      <c r="B19" s="55"/>
      <c r="C19" s="138"/>
      <c r="D19" s="138"/>
      <c r="E19" s="138"/>
      <c r="F19" s="138"/>
      <c r="G19" s="138"/>
      <c r="H19" s="138"/>
      <c r="I19" s="101"/>
      <c r="J19" s="66"/>
      <c r="K19" s="66"/>
      <c r="L19" s="66"/>
      <c r="M19" s="66"/>
      <c r="N19" s="66"/>
      <c r="O19" s="66"/>
    </row>
    <row r="20" spans="2:19" ht="16" thickBot="1">
      <c r="B20" s="67" t="s">
        <v>18</v>
      </c>
      <c r="C20" s="125" t="s">
        <v>294</v>
      </c>
      <c r="D20" s="126"/>
      <c r="E20" s="126"/>
      <c r="F20" s="126"/>
      <c r="G20" s="126"/>
      <c r="H20" s="126"/>
      <c r="I20" s="126"/>
      <c r="J20" s="126"/>
      <c r="K20" s="126"/>
      <c r="L20" s="126"/>
      <c r="M20" s="126"/>
      <c r="N20" s="126"/>
      <c r="O20" s="127"/>
      <c r="S20" s="14"/>
    </row>
    <row r="21" spans="2:19" ht="38" thickBot="1">
      <c r="B21" s="58" t="s">
        <v>6</v>
      </c>
      <c r="C21" s="84" t="str">
        <f>VLOOKUP(B21,'Orçamento Analítico'!B:K,4,FALSE)</f>
        <v>Retirada de equipamento tipo "Janela" instalado em estruturas de vidro, inclusive recomposição de vidro, esquadrias e demais itens e materiais que sejam necessários para o padrão estético desejado</v>
      </c>
      <c r="D21" s="68" t="str">
        <f>VLOOKUP(B21,'Orçamento Analítico'!B:K,5,FALSE)</f>
        <v>Conj.</v>
      </c>
      <c r="E21" s="69">
        <v>5</v>
      </c>
      <c r="F21" s="70">
        <f>VLOOKUP(B21,'Orçamento Analítico'!B:K,9,FALSE)</f>
        <v>0</v>
      </c>
      <c r="G21" s="107">
        <f>F21*(1+$I$37)</f>
        <v>0</v>
      </c>
      <c r="H21" s="70">
        <f>VLOOKUP(B21,'Orçamento Analítico'!B:K,10,FALSE)</f>
        <v>0</v>
      </c>
      <c r="I21" s="107">
        <f>H21*(1+$I$35)</f>
        <v>0</v>
      </c>
      <c r="J21" s="70">
        <f>F21*E21</f>
        <v>0</v>
      </c>
      <c r="K21" s="107">
        <f t="shared" ref="K21:K22" si="21">G21*E21</f>
        <v>0</v>
      </c>
      <c r="L21" s="70">
        <f>H21*E21</f>
        <v>0</v>
      </c>
      <c r="M21" s="108">
        <f t="shared" ref="M21:M22" si="22">I21*E21</f>
        <v>0</v>
      </c>
      <c r="N21" s="104">
        <f t="shared" ref="N21:O24" si="23">L21+J21</f>
        <v>0</v>
      </c>
      <c r="O21" s="109">
        <f t="shared" si="23"/>
        <v>0</v>
      </c>
      <c r="S21" s="14"/>
    </row>
    <row r="22" spans="2:19" ht="50.5" thickBot="1">
      <c r="B22" s="83" t="s">
        <v>156</v>
      </c>
      <c r="C22" s="84" t="str">
        <f>VLOOKUP(B22,'Orçamento Analítico'!B:K,4,FALSE)</f>
        <v>Retirada de equipamento tipo "Janela" instalado em estruturas de alvenaria, inclusive recomposição pintura externa e interna, acabamento interno em drywall, acabamentos de alvenaria e demais itens e materiais que sejam necessários para o padrão estético desejado</v>
      </c>
      <c r="D22" s="68" t="str">
        <f>VLOOKUP(B22,'Orçamento Analítico'!B:K,5,FALSE)</f>
        <v>Conj.</v>
      </c>
      <c r="E22" s="69">
        <v>5</v>
      </c>
      <c r="F22" s="70">
        <f>VLOOKUP(B22,'Orçamento Analítico'!B:K,9,FALSE)</f>
        <v>0</v>
      </c>
      <c r="G22" s="107">
        <f>F22*(1+$I$37)</f>
        <v>0</v>
      </c>
      <c r="H22" s="70">
        <f>VLOOKUP(B22,'Orçamento Analítico'!B:K,10,FALSE)</f>
        <v>0</v>
      </c>
      <c r="I22" s="107">
        <f>H22*(1+$I$35)</f>
        <v>0</v>
      </c>
      <c r="J22" s="70">
        <f>F22*E22</f>
        <v>0</v>
      </c>
      <c r="K22" s="107">
        <f t="shared" si="21"/>
        <v>0</v>
      </c>
      <c r="L22" s="70">
        <f>H22*E22</f>
        <v>0</v>
      </c>
      <c r="M22" s="108">
        <f t="shared" si="22"/>
        <v>0</v>
      </c>
      <c r="N22" s="104">
        <f t="shared" si="23"/>
        <v>0</v>
      </c>
      <c r="O22" s="109">
        <f t="shared" si="23"/>
        <v>0</v>
      </c>
      <c r="S22" s="14"/>
    </row>
    <row r="23" spans="2:19" ht="38" thickBot="1">
      <c r="B23" s="83" t="s">
        <v>157</v>
      </c>
      <c r="C23" s="84" t="str">
        <f>VLOOKUP(B23,'Orçamento Analítico'!B:K,4,FALSE)</f>
        <v>Recomposição de forro de gesso acartonado dos ambientes MEMORIAL e COPA 5º PAV, acabamentos e demais itens e materiais que sejam necessários para o padrão estético desejado</v>
      </c>
      <c r="D23" s="68" t="str">
        <f>VLOOKUP(B23,'Orçamento Analítico'!B:K,5,FALSE)</f>
        <v>Conj.</v>
      </c>
      <c r="E23" s="69">
        <v>1</v>
      </c>
      <c r="F23" s="70">
        <f>VLOOKUP(B23,'Orçamento Analítico'!B:K,9,FALSE)</f>
        <v>0</v>
      </c>
      <c r="G23" s="107">
        <f>F23*(1+$I$37)</f>
        <v>0</v>
      </c>
      <c r="H23" s="70">
        <f>VLOOKUP(B23,'Orçamento Analítico'!B:K,10,FALSE)</f>
        <v>0</v>
      </c>
      <c r="I23" s="107">
        <f>H23*(1+$I$35)</f>
        <v>0</v>
      </c>
      <c r="J23" s="70">
        <f>F23*E23</f>
        <v>0</v>
      </c>
      <c r="K23" s="107">
        <f>G23*E23</f>
        <v>0</v>
      </c>
      <c r="L23" s="70">
        <f>H23*E23</f>
        <v>0</v>
      </c>
      <c r="M23" s="108">
        <f>I23*E23</f>
        <v>0</v>
      </c>
      <c r="N23" s="104">
        <f t="shared" ref="N23" si="24">L23+J23</f>
        <v>0</v>
      </c>
      <c r="O23" s="109">
        <f t="shared" ref="O23" si="25">M23+K23</f>
        <v>0</v>
      </c>
      <c r="S23" s="14"/>
    </row>
    <row r="24" spans="2:19" ht="38" thickBot="1">
      <c r="B24" s="83" t="s">
        <v>297</v>
      </c>
      <c r="C24" s="84" t="str">
        <f>VLOOKUP(B24,'Orçamento Analítico'!B:K,4,FALSE)</f>
        <v>Instalação de shaft em drywall no ambiente INTENDÊNCIA para passagem de tubulação e demais itens e materiais que sejam necessários para o padrão estético desejado</v>
      </c>
      <c r="D24" s="68" t="str">
        <f>VLOOKUP(B24,'Orçamento Analítico'!B:K,5,FALSE)</f>
        <v>Conj.</v>
      </c>
      <c r="E24" s="69">
        <v>1</v>
      </c>
      <c r="F24" s="70">
        <f>VLOOKUP(B24,'Orçamento Analítico'!B:K,9,FALSE)</f>
        <v>0</v>
      </c>
      <c r="G24" s="107">
        <f>F24*(1+$I$37)</f>
        <v>0</v>
      </c>
      <c r="H24" s="70">
        <f>VLOOKUP(B24,'Orçamento Analítico'!B:K,10,FALSE)</f>
        <v>0</v>
      </c>
      <c r="I24" s="107">
        <f>H24*(1+$I$35)</f>
        <v>0</v>
      </c>
      <c r="J24" s="70">
        <f>F24*E24</f>
        <v>0</v>
      </c>
      <c r="K24" s="107">
        <f>G24*E24</f>
        <v>0</v>
      </c>
      <c r="L24" s="70">
        <f>H24*E24</f>
        <v>0</v>
      </c>
      <c r="M24" s="108">
        <f>I24*E24</f>
        <v>0</v>
      </c>
      <c r="N24" s="104">
        <f t="shared" si="23"/>
        <v>0</v>
      </c>
      <c r="O24" s="109">
        <f t="shared" si="23"/>
        <v>0</v>
      </c>
      <c r="S24" s="14"/>
    </row>
    <row r="25" spans="2:19" ht="16" thickBot="1">
      <c r="B25" s="119" t="str">
        <f>"TOTAL "&amp;C20</f>
        <v>TOTAL RETIRADA DO SISTEMA EXISTENTE/RECOMPOSIÇÕES</v>
      </c>
      <c r="C25" s="120"/>
      <c r="D25" s="120"/>
      <c r="E25" s="120"/>
      <c r="F25" s="120"/>
      <c r="G25" s="120"/>
      <c r="H25" s="120"/>
      <c r="I25" s="121"/>
      <c r="J25" s="74">
        <f t="shared" ref="J25:K25" si="26">SUM(J21:J24)</f>
        <v>0</v>
      </c>
      <c r="K25" s="74">
        <f t="shared" si="26"/>
        <v>0</v>
      </c>
      <c r="L25" s="74">
        <f>SUM(L21:L24)</f>
        <v>0</v>
      </c>
      <c r="M25" s="74">
        <f>SUM(M21:M24)</f>
        <v>0</v>
      </c>
      <c r="N25" s="74">
        <f>SUM(N21:N24)</f>
        <v>0</v>
      </c>
      <c r="O25" s="74">
        <f>SUM(O21:O24)</f>
        <v>0</v>
      </c>
    </row>
    <row r="26" spans="2:19" ht="16" thickBot="1">
      <c r="B26" s="76"/>
      <c r="C26" s="139"/>
      <c r="D26" s="139"/>
      <c r="E26" s="139"/>
      <c r="F26" s="139"/>
      <c r="G26" s="139"/>
      <c r="H26" s="139"/>
      <c r="I26" s="102"/>
      <c r="J26" s="66"/>
      <c r="K26" s="66"/>
      <c r="L26" s="66"/>
      <c r="M26" s="66"/>
      <c r="N26" s="66"/>
      <c r="O26" s="66"/>
    </row>
    <row r="27" spans="2:19" ht="16" thickBot="1">
      <c r="B27" s="67" t="s">
        <v>23</v>
      </c>
      <c r="C27" s="125" t="s">
        <v>54</v>
      </c>
      <c r="D27" s="126"/>
      <c r="E27" s="126"/>
      <c r="F27" s="126"/>
      <c r="G27" s="126"/>
      <c r="H27" s="126"/>
      <c r="I27" s="126"/>
      <c r="J27" s="126"/>
      <c r="K27" s="126"/>
      <c r="L27" s="126"/>
      <c r="M27" s="126"/>
      <c r="N27" s="126"/>
      <c r="O27" s="127"/>
    </row>
    <row r="28" spans="2:19" ht="16" thickBot="1">
      <c r="B28" s="58" t="s">
        <v>209</v>
      </c>
      <c r="C28" s="86" t="str">
        <f>VLOOKUP(B28,'Orçamento Analítico'!B:K,4,FALSE)</f>
        <v>Serviço mensal de acompanhamento de Engenheiro Mecânico</v>
      </c>
      <c r="D28" s="87" t="s">
        <v>178</v>
      </c>
      <c r="E28" s="88">
        <v>132</v>
      </c>
      <c r="F28" s="85">
        <f>VLOOKUP(B28,'Orçamento Analítico'!B:K,9,FALSE)</f>
        <v>0</v>
      </c>
      <c r="G28" s="110">
        <v>0</v>
      </c>
      <c r="H28" s="85">
        <f>VLOOKUP(B28,'Orçamento Analítico'!B:K,10,FALSE)</f>
        <v>0</v>
      </c>
      <c r="I28" s="107">
        <f>H28*(1+$I$35)</f>
        <v>0</v>
      </c>
      <c r="J28" s="85">
        <f>F28*E28</f>
        <v>0</v>
      </c>
      <c r="K28" s="107">
        <f>G28*E28</f>
        <v>0</v>
      </c>
      <c r="L28" s="85">
        <f>H28*E28</f>
        <v>0</v>
      </c>
      <c r="M28" s="108">
        <f>I28*E28</f>
        <v>0</v>
      </c>
      <c r="N28" s="105">
        <f>L28+J28</f>
        <v>0</v>
      </c>
      <c r="O28" s="109">
        <f>M28+K28</f>
        <v>0</v>
      </c>
    </row>
    <row r="29" spans="2:19" ht="88" thickBot="1">
      <c r="B29" s="58" t="s">
        <v>225</v>
      </c>
      <c r="C29" s="86" t="str">
        <f>VLOOKUP(B29,'Orçamento Analítico'!B:K,4,FALSE)</f>
        <v>Instalação completa de Unidade Condensadora e evaporadora existentes em ambientes definidos em projeto,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v>
      </c>
      <c r="D29" s="87" t="str">
        <f>VLOOKUP(B29,'Orçamento Analítico'!B:K,5,FALSE)</f>
        <v>Conj.</v>
      </c>
      <c r="E29" s="88">
        <v>2</v>
      </c>
      <c r="F29" s="85">
        <f>VLOOKUP(B29,'Orçamento Analítico'!B:K,9,FALSE)</f>
        <v>0</v>
      </c>
      <c r="G29" s="110">
        <v>0</v>
      </c>
      <c r="H29" s="85">
        <f>VLOOKUP(B29,'Orçamento Analítico'!B:K,10,FALSE)</f>
        <v>0</v>
      </c>
      <c r="I29" s="107">
        <f>H29*(1+$I$35)</f>
        <v>0</v>
      </c>
      <c r="J29" s="85">
        <f>F29*E29</f>
        <v>0</v>
      </c>
      <c r="K29" s="107">
        <f t="shared" ref="K29" si="27">G29*E29</f>
        <v>0</v>
      </c>
      <c r="L29" s="85">
        <f>H29*E29</f>
        <v>0</v>
      </c>
      <c r="M29" s="108">
        <f t="shared" ref="M29" si="28">I29*E29</f>
        <v>0</v>
      </c>
      <c r="N29" s="105">
        <f t="shared" ref="N29" si="29">L29+J29</f>
        <v>0</v>
      </c>
      <c r="O29" s="109">
        <f t="shared" ref="O29" si="30">M29+K29</f>
        <v>0</v>
      </c>
    </row>
    <row r="30" spans="2:19" ht="75.5" thickBot="1">
      <c r="B30" s="58" t="s">
        <v>267</v>
      </c>
      <c r="C30" s="86" t="str">
        <f>VLOOKUP(B30,'Orçamento Analítico'!B:K,4,FALSE)</f>
        <v>Fornecimento e instalação completa de Quadro de Distribuição de Energia em Chapa de Aço Galvanizado, de embutir, com barramento trifásico, para 12 disjuntores DIN, seguindo todas as diretrizes da NBR 5410, inclusive interligação com o QDG, cabos, disjuntores, eletrodutos, conexões, fixações, aterramento, dispositivos de proteção e demais componentes para o perfeito funcionamento do sistema</v>
      </c>
      <c r="D30" s="87" t="str">
        <f>VLOOKUP(B30,'Orçamento Analítico'!B:K,5,FALSE)</f>
        <v>Conj.</v>
      </c>
      <c r="E30" s="88">
        <v>2</v>
      </c>
      <c r="F30" s="85">
        <f>VLOOKUP(B30,'Orçamento Analítico'!B:K,9,FALSE)</f>
        <v>0</v>
      </c>
      <c r="G30" s="110">
        <v>0</v>
      </c>
      <c r="H30" s="85">
        <f>VLOOKUP(B30,'Orçamento Analítico'!B:K,10,FALSE)</f>
        <v>0</v>
      </c>
      <c r="I30" s="107">
        <f>H30*(1+$I$35)</f>
        <v>0</v>
      </c>
      <c r="J30" s="85">
        <f>F30*E30</f>
        <v>0</v>
      </c>
      <c r="K30" s="107">
        <f t="shared" ref="K30" si="31">G30*E30</f>
        <v>0</v>
      </c>
      <c r="L30" s="85">
        <f>H30*E30</f>
        <v>0</v>
      </c>
      <c r="M30" s="108">
        <f t="shared" ref="M30" si="32">I30*E30</f>
        <v>0</v>
      </c>
      <c r="N30" s="105">
        <f t="shared" ref="N30:O30" si="33">L30+J30</f>
        <v>0</v>
      </c>
      <c r="O30" s="109">
        <f t="shared" si="33"/>
        <v>0</v>
      </c>
    </row>
    <row r="31" spans="2:19" ht="16" thickBot="1">
      <c r="B31" s="119" t="str">
        <f>"TOTAL "&amp;C27</f>
        <v>TOTAL OUTROS</v>
      </c>
      <c r="C31" s="120"/>
      <c r="D31" s="120"/>
      <c r="E31" s="120"/>
      <c r="F31" s="120"/>
      <c r="G31" s="120"/>
      <c r="H31" s="120"/>
      <c r="I31" s="121"/>
      <c r="J31" s="71">
        <f t="shared" ref="J31:N31" si="34">SUM(J28:J30)</f>
        <v>0</v>
      </c>
      <c r="K31" s="74">
        <f t="shared" si="34"/>
        <v>0</v>
      </c>
      <c r="L31" s="74">
        <f t="shared" si="34"/>
        <v>0</v>
      </c>
      <c r="M31" s="74">
        <f t="shared" si="34"/>
        <v>0</v>
      </c>
      <c r="N31" s="71">
        <f t="shared" si="34"/>
        <v>0</v>
      </c>
      <c r="O31" s="71">
        <f>SUM(O28:O30)</f>
        <v>0</v>
      </c>
    </row>
    <row r="32" spans="2:19" ht="16" thickBot="1">
      <c r="B32" s="118"/>
      <c r="C32" s="118"/>
      <c r="D32" s="118"/>
      <c r="E32" s="118"/>
      <c r="F32" s="118"/>
      <c r="G32" s="118"/>
      <c r="H32" s="118"/>
      <c r="I32" s="118"/>
      <c r="J32" s="118"/>
      <c r="K32" s="118"/>
      <c r="L32" s="118"/>
      <c r="M32" s="118"/>
      <c r="N32" s="118"/>
      <c r="O32" s="118"/>
    </row>
    <row r="33" spans="2:15" s="15" customFormat="1" ht="15" thickBot="1">
      <c r="B33" s="72"/>
      <c r="C33" s="73"/>
      <c r="D33" s="60"/>
      <c r="E33" s="60"/>
      <c r="F33" s="60"/>
      <c r="G33" s="60"/>
      <c r="H33" s="60"/>
      <c r="I33" s="60"/>
      <c r="J33" s="140" t="s">
        <v>44</v>
      </c>
      <c r="K33" s="141"/>
      <c r="L33" s="140" t="s">
        <v>168</v>
      </c>
      <c r="M33" s="141"/>
      <c r="N33" s="145" t="s">
        <v>45</v>
      </c>
      <c r="O33" s="146"/>
    </row>
    <row r="34" spans="2:15" s="16" customFormat="1" ht="15" thickBot="1">
      <c r="B34" s="131" t="s">
        <v>55</v>
      </c>
      <c r="C34" s="132"/>
      <c r="D34" s="132"/>
      <c r="E34" s="132"/>
      <c r="F34" s="132"/>
      <c r="G34" s="132"/>
      <c r="H34" s="132"/>
      <c r="I34" s="133"/>
      <c r="J34" s="136">
        <v>0</v>
      </c>
      <c r="K34" s="137"/>
      <c r="L34" s="136">
        <f>L25+L31</f>
        <v>0</v>
      </c>
      <c r="M34" s="137"/>
      <c r="N34" s="134">
        <f>L34+J34</f>
        <v>0</v>
      </c>
      <c r="O34" s="135"/>
    </row>
    <row r="35" spans="2:15" s="16" customFormat="1" ht="15" thickBot="1">
      <c r="B35" s="131" t="s">
        <v>305</v>
      </c>
      <c r="C35" s="132"/>
      <c r="D35" s="132"/>
      <c r="E35" s="132"/>
      <c r="F35" s="132"/>
      <c r="G35" s="132"/>
      <c r="H35" s="133"/>
      <c r="I35" s="106"/>
      <c r="J35" s="136">
        <f>J34*I37</f>
        <v>0</v>
      </c>
      <c r="K35" s="137"/>
      <c r="L35" s="136">
        <f>L34*I35</f>
        <v>0</v>
      </c>
      <c r="M35" s="137"/>
      <c r="N35" s="134">
        <f>L35+J35</f>
        <v>0</v>
      </c>
      <c r="O35" s="135"/>
    </row>
    <row r="36" spans="2:15" s="16" customFormat="1" ht="15" thickBot="1">
      <c r="B36" s="131" t="s">
        <v>56</v>
      </c>
      <c r="C36" s="132"/>
      <c r="D36" s="132"/>
      <c r="E36" s="132"/>
      <c r="F36" s="132"/>
      <c r="G36" s="132"/>
      <c r="H36" s="132"/>
      <c r="I36" s="133"/>
      <c r="J36" s="136">
        <f>J18</f>
        <v>0</v>
      </c>
      <c r="K36" s="137"/>
      <c r="L36" s="136">
        <f>L18</f>
        <v>0</v>
      </c>
      <c r="M36" s="137"/>
      <c r="N36" s="136">
        <f>L36+J36</f>
        <v>0</v>
      </c>
      <c r="O36" s="137"/>
    </row>
    <row r="37" spans="2:15" s="16" customFormat="1" ht="15" thickBot="1">
      <c r="B37" s="131" t="s">
        <v>306</v>
      </c>
      <c r="C37" s="132"/>
      <c r="D37" s="132"/>
      <c r="E37" s="132"/>
      <c r="F37" s="132"/>
      <c r="G37" s="132"/>
      <c r="H37" s="133"/>
      <c r="I37" s="106"/>
      <c r="J37" s="136">
        <f>J36*I37</f>
        <v>0</v>
      </c>
      <c r="K37" s="137"/>
      <c r="L37" s="136">
        <f>L36*$I$35</f>
        <v>0</v>
      </c>
      <c r="M37" s="137"/>
      <c r="N37" s="136">
        <f>L37+J37</f>
        <v>0</v>
      </c>
      <c r="O37" s="137"/>
    </row>
    <row r="38" spans="2:15" s="16" customFormat="1" ht="15" thickBot="1">
      <c r="B38" s="142" t="s">
        <v>46</v>
      </c>
      <c r="C38" s="143"/>
      <c r="D38" s="143"/>
      <c r="E38" s="143"/>
      <c r="F38" s="143"/>
      <c r="G38" s="143"/>
      <c r="H38" s="143"/>
      <c r="I38" s="144"/>
      <c r="J38" s="128">
        <f>SUM(J34:J37)</f>
        <v>0</v>
      </c>
      <c r="K38" s="129"/>
      <c r="L38" s="128">
        <f>SUM(L34:L37)</f>
        <v>0</v>
      </c>
      <c r="M38" s="129"/>
      <c r="N38" s="128">
        <f>L38+J38</f>
        <v>0</v>
      </c>
      <c r="O38" s="129"/>
    </row>
    <row r="39" spans="2:15" s="17" customFormat="1" ht="15" thickBot="1">
      <c r="B39" s="119"/>
      <c r="C39" s="120"/>
      <c r="D39" s="120"/>
      <c r="E39" s="120"/>
      <c r="F39" s="120"/>
      <c r="G39" s="120"/>
      <c r="H39" s="120"/>
      <c r="I39" s="120"/>
      <c r="J39" s="120"/>
      <c r="K39" s="120"/>
      <c r="L39" s="120"/>
      <c r="M39" s="120"/>
      <c r="N39" s="120"/>
      <c r="O39" s="121"/>
    </row>
    <row r="43" spans="2:15">
      <c r="N43" s="14"/>
      <c r="O43" s="14"/>
    </row>
  </sheetData>
  <mergeCells count="38">
    <mergeCell ref="B39:O39"/>
    <mergeCell ref="J33:K33"/>
    <mergeCell ref="J34:K34"/>
    <mergeCell ref="J35:K35"/>
    <mergeCell ref="J36:K36"/>
    <mergeCell ref="J37:K37"/>
    <mergeCell ref="J38:K38"/>
    <mergeCell ref="B38:I38"/>
    <mergeCell ref="L33:M33"/>
    <mergeCell ref="L34:M34"/>
    <mergeCell ref="L35:M35"/>
    <mergeCell ref="L36:M36"/>
    <mergeCell ref="L37:M37"/>
    <mergeCell ref="L38:M38"/>
    <mergeCell ref="N33:O33"/>
    <mergeCell ref="N34:O34"/>
    <mergeCell ref="N38:O38"/>
    <mergeCell ref="C6:O6"/>
    <mergeCell ref="C5:O5"/>
    <mergeCell ref="C4:O4"/>
    <mergeCell ref="C3:O3"/>
    <mergeCell ref="B37:H37"/>
    <mergeCell ref="C20:O20"/>
    <mergeCell ref="C27:O27"/>
    <mergeCell ref="N35:O35"/>
    <mergeCell ref="N36:O36"/>
    <mergeCell ref="N37:O37"/>
    <mergeCell ref="C19:H19"/>
    <mergeCell ref="C26:H26"/>
    <mergeCell ref="B34:I34"/>
    <mergeCell ref="B35:H35"/>
    <mergeCell ref="B36:I36"/>
    <mergeCell ref="B2:O2"/>
    <mergeCell ref="B32:O32"/>
    <mergeCell ref="B31:I31"/>
    <mergeCell ref="B25:I25"/>
    <mergeCell ref="B18:I18"/>
    <mergeCell ref="C9:O9"/>
  </mergeCells>
  <conditionalFormatting sqref="E11 E16:E17">
    <cfRule type="cellIs" dxfId="3" priority="15" operator="equal">
      <formula>0</formula>
    </cfRule>
  </conditionalFormatting>
  <conditionalFormatting sqref="E12:E14">
    <cfRule type="cellIs" dxfId="2" priority="9" operator="equal">
      <formula>0</formula>
    </cfRule>
  </conditionalFormatting>
  <conditionalFormatting sqref="E10">
    <cfRule type="cellIs" dxfId="1" priority="4" operator="equal">
      <formula>0</formula>
    </cfRule>
  </conditionalFormatting>
  <conditionalFormatting sqref="E15">
    <cfRule type="cellIs" dxfId="0" priority="1" operator="equal">
      <formula>0</formula>
    </cfRule>
  </conditionalFormatting>
  <pageMargins left="0.25" right="0.25" top="0.75" bottom="0.75" header="0.3" footer="0.3"/>
  <pageSetup paperSize="8"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95"/>
  <sheetViews>
    <sheetView showGridLines="0" topLeftCell="A184" zoomScaleNormal="100" workbookViewId="0">
      <selection activeCell="E140" sqref="E140"/>
    </sheetView>
  </sheetViews>
  <sheetFormatPr defaultColWidth="8.84375" defaultRowHeight="14.5"/>
  <cols>
    <col min="1" max="1" width="2.4609375" style="18" customWidth="1"/>
    <col min="2" max="2" width="7.23046875" style="19" customWidth="1"/>
    <col min="3" max="3" width="8.4609375" style="19" customWidth="1"/>
    <col min="4" max="4" width="12.3046875" style="19" customWidth="1"/>
    <col min="5" max="5" width="32" style="20" customWidth="1"/>
    <col min="6" max="6" width="4.84375" style="19" bestFit="1" customWidth="1"/>
    <col min="7" max="7" width="5.4609375" style="19" bestFit="1" customWidth="1"/>
    <col min="8" max="8" width="12.3046875" style="21" customWidth="1"/>
    <col min="9" max="9" width="11.765625" style="21" bestFit="1" customWidth="1"/>
    <col min="10" max="10" width="13.07421875" style="21" bestFit="1" customWidth="1"/>
    <col min="11" max="11" width="11.84375" style="21" bestFit="1" customWidth="1"/>
    <col min="12" max="12" width="9.84375" style="22" bestFit="1" customWidth="1"/>
    <col min="13" max="16384" width="8.84375" style="22"/>
  </cols>
  <sheetData>
    <row r="1" spans="1:11" ht="8.25" customHeight="1" thickBot="1"/>
    <row r="2" spans="1:11" ht="15" thickBot="1">
      <c r="B2" s="152" t="s">
        <v>13</v>
      </c>
      <c r="C2" s="153"/>
      <c r="D2" s="153"/>
      <c r="E2" s="153"/>
      <c r="F2" s="153"/>
      <c r="G2" s="153"/>
      <c r="H2" s="153"/>
      <c r="I2" s="153"/>
      <c r="J2" s="153"/>
      <c r="K2" s="154"/>
    </row>
    <row r="3" spans="1:11">
      <c r="B3" s="95" t="s">
        <v>15</v>
      </c>
      <c r="C3" s="155" t="s">
        <v>43</v>
      </c>
      <c r="D3" s="155"/>
      <c r="E3" s="155"/>
      <c r="F3" s="155"/>
      <c r="G3" s="155"/>
      <c r="H3" s="155"/>
      <c r="I3" s="155"/>
      <c r="J3" s="155"/>
      <c r="K3" s="156"/>
    </row>
    <row r="4" spans="1:11">
      <c r="B4" s="3">
        <v>44510</v>
      </c>
      <c r="C4" s="157" t="s">
        <v>186</v>
      </c>
      <c r="D4" s="157"/>
      <c r="E4" s="157"/>
      <c r="F4" s="157"/>
      <c r="G4" s="157"/>
      <c r="H4" s="157"/>
      <c r="I4" s="157"/>
      <c r="J4" s="157"/>
      <c r="K4" s="158"/>
    </row>
    <row r="5" spans="1:11">
      <c r="B5" s="4" t="s">
        <v>35</v>
      </c>
      <c r="C5" s="148" t="s">
        <v>52</v>
      </c>
      <c r="D5" s="148"/>
      <c r="E5" s="148"/>
      <c r="F5" s="148"/>
      <c r="G5" s="148"/>
      <c r="H5" s="148"/>
      <c r="I5" s="148"/>
      <c r="J5" s="148"/>
      <c r="K5" s="159"/>
    </row>
    <row r="6" spans="1:11" s="24" customFormat="1">
      <c r="A6" s="23"/>
      <c r="B6" s="4" t="s">
        <v>36</v>
      </c>
      <c r="C6" s="157" t="s">
        <v>50</v>
      </c>
      <c r="D6" s="157"/>
      <c r="E6" s="157"/>
      <c r="F6" s="157"/>
      <c r="G6" s="157"/>
      <c r="H6" s="157"/>
      <c r="I6" s="157"/>
      <c r="J6" s="157"/>
      <c r="K6" s="158"/>
    </row>
    <row r="7" spans="1:11" ht="58.5" thickBot="1">
      <c r="B7" s="7" t="s">
        <v>19</v>
      </c>
      <c r="C7" s="8" t="s">
        <v>37</v>
      </c>
      <c r="D7" s="8" t="s">
        <v>38</v>
      </c>
      <c r="E7" s="9" t="s">
        <v>39</v>
      </c>
      <c r="F7" s="8" t="s">
        <v>1</v>
      </c>
      <c r="G7" s="8" t="s">
        <v>264</v>
      </c>
      <c r="H7" s="5" t="s">
        <v>68</v>
      </c>
      <c r="I7" s="5" t="s">
        <v>69</v>
      </c>
      <c r="J7" s="5" t="s">
        <v>40</v>
      </c>
      <c r="K7" s="6" t="s">
        <v>41</v>
      </c>
    </row>
    <row r="8" spans="1:11" s="24" customFormat="1" ht="15" thickBot="1">
      <c r="A8" s="23"/>
      <c r="B8" s="94" t="s">
        <v>8</v>
      </c>
      <c r="C8" s="160" t="s">
        <v>53</v>
      </c>
      <c r="D8" s="160"/>
      <c r="E8" s="160"/>
      <c r="F8" s="160"/>
      <c r="G8" s="160"/>
      <c r="H8" s="160"/>
      <c r="I8" s="160"/>
      <c r="J8" s="160"/>
      <c r="K8" s="161"/>
    </row>
    <row r="9" spans="1:11" s="26" customFormat="1" ht="232">
      <c r="A9" s="25"/>
      <c r="B9" s="90" t="s">
        <v>4</v>
      </c>
      <c r="C9" s="90" t="s">
        <v>51</v>
      </c>
      <c r="D9" s="90"/>
      <c r="E9" s="91" t="s">
        <v>193</v>
      </c>
      <c r="F9" s="90" t="s">
        <v>42</v>
      </c>
      <c r="G9" s="92">
        <v>1</v>
      </c>
      <c r="H9" s="93"/>
      <c r="I9" s="93"/>
      <c r="J9" s="93">
        <f>J26</f>
        <v>0</v>
      </c>
      <c r="K9" s="93">
        <f>K26</f>
        <v>0</v>
      </c>
    </row>
    <row r="10" spans="1:11" s="27" customFormat="1">
      <c r="B10" s="29" t="s">
        <v>74</v>
      </c>
      <c r="C10" s="29" t="s">
        <v>3</v>
      </c>
      <c r="D10" s="29">
        <v>251</v>
      </c>
      <c r="E10" s="31" t="s">
        <v>71</v>
      </c>
      <c r="F10" s="29" t="s">
        <v>2</v>
      </c>
      <c r="G10" s="33">
        <v>15</v>
      </c>
      <c r="H10" s="30"/>
      <c r="I10" s="35"/>
      <c r="J10" s="30">
        <f>TRUNC(H10*G10,2)</f>
        <v>0</v>
      </c>
      <c r="K10" s="30">
        <f t="shared" ref="K10:K17" si="0">TRUNC(G10*I10,2)</f>
        <v>0</v>
      </c>
    </row>
    <row r="11" spans="1:11" s="27" customFormat="1">
      <c r="B11" s="29" t="s">
        <v>75</v>
      </c>
      <c r="C11" s="29" t="s">
        <v>3</v>
      </c>
      <c r="D11" s="29">
        <v>34794</v>
      </c>
      <c r="E11" s="31" t="s">
        <v>70</v>
      </c>
      <c r="F11" s="29" t="s">
        <v>2</v>
      </c>
      <c r="G11" s="33">
        <v>15</v>
      </c>
      <c r="H11" s="30"/>
      <c r="I11" s="35"/>
      <c r="J11" s="30">
        <f t="shared" ref="J11:J25" si="1">TRUNC(H11*G11,2)</f>
        <v>0</v>
      </c>
      <c r="K11" s="30">
        <f t="shared" si="0"/>
        <v>0</v>
      </c>
    </row>
    <row r="12" spans="1:11" s="27" customFormat="1">
      <c r="B12" s="29" t="s">
        <v>76</v>
      </c>
      <c r="C12" s="29" t="s">
        <v>3</v>
      </c>
      <c r="D12" s="29">
        <v>4750</v>
      </c>
      <c r="E12" s="31" t="s">
        <v>72</v>
      </c>
      <c r="F12" s="29" t="s">
        <v>2</v>
      </c>
      <c r="G12" s="33">
        <v>2</v>
      </c>
      <c r="H12" s="30"/>
      <c r="I12" s="35"/>
      <c r="J12" s="30">
        <f t="shared" si="1"/>
        <v>0</v>
      </c>
      <c r="K12" s="30">
        <f t="shared" si="0"/>
        <v>0</v>
      </c>
    </row>
    <row r="13" spans="1:11" s="32" customFormat="1">
      <c r="A13" s="27"/>
      <c r="B13" s="29" t="s">
        <v>77</v>
      </c>
      <c r="C13" s="29" t="s">
        <v>3</v>
      </c>
      <c r="D13" s="28">
        <v>91831</v>
      </c>
      <c r="E13" s="31" t="s">
        <v>172</v>
      </c>
      <c r="F13" s="29" t="s">
        <v>66</v>
      </c>
      <c r="G13" s="33">
        <v>12</v>
      </c>
      <c r="H13" s="30"/>
      <c r="I13" s="30"/>
      <c r="J13" s="30">
        <f>TRUNC(H13*G13,2)</f>
        <v>0</v>
      </c>
      <c r="K13" s="30">
        <f t="shared" si="0"/>
        <v>0</v>
      </c>
    </row>
    <row r="14" spans="1:11" s="32" customFormat="1" ht="29">
      <c r="A14" s="27"/>
      <c r="B14" s="29" t="s">
        <v>78</v>
      </c>
      <c r="C14" s="29" t="s">
        <v>3</v>
      </c>
      <c r="D14" s="28">
        <v>91927</v>
      </c>
      <c r="E14" s="31" t="s">
        <v>171</v>
      </c>
      <c r="F14" s="29" t="s">
        <v>66</v>
      </c>
      <c r="G14" s="33">
        <v>75</v>
      </c>
      <c r="H14" s="30"/>
      <c r="I14" s="30"/>
      <c r="J14" s="30">
        <f>TRUNC(H14*G14,2)</f>
        <v>0</v>
      </c>
      <c r="K14" s="30">
        <f t="shared" si="0"/>
        <v>0</v>
      </c>
    </row>
    <row r="15" spans="1:11" s="32" customFormat="1">
      <c r="A15" s="27"/>
      <c r="B15" s="29" t="s">
        <v>79</v>
      </c>
      <c r="C15" s="29" t="s">
        <v>3</v>
      </c>
      <c r="D15" s="28">
        <v>93660</v>
      </c>
      <c r="E15" s="31" t="s">
        <v>169</v>
      </c>
      <c r="F15" s="29" t="s">
        <v>11</v>
      </c>
      <c r="G15" s="33">
        <v>1</v>
      </c>
      <c r="H15" s="30"/>
      <c r="I15" s="30"/>
      <c r="J15" s="30">
        <f>TRUNC(H15*G15,2)</f>
        <v>0</v>
      </c>
      <c r="K15" s="30">
        <f t="shared" si="0"/>
        <v>0</v>
      </c>
    </row>
    <row r="16" spans="1:11" s="27" customFormat="1" ht="58">
      <c r="B16" s="29" t="s">
        <v>80</v>
      </c>
      <c r="C16" s="28" t="s">
        <v>73</v>
      </c>
      <c r="D16" s="28"/>
      <c r="E16" s="31" t="s">
        <v>175</v>
      </c>
      <c r="F16" s="29" t="s">
        <v>42</v>
      </c>
      <c r="G16" s="33">
        <v>1</v>
      </c>
      <c r="H16" s="30"/>
      <c r="I16" s="30"/>
      <c r="J16" s="30">
        <f t="shared" si="1"/>
        <v>0</v>
      </c>
      <c r="K16" s="30">
        <f t="shared" si="0"/>
        <v>0</v>
      </c>
    </row>
    <row r="17" spans="1:11" s="27" customFormat="1">
      <c r="B17" s="29" t="s">
        <v>81</v>
      </c>
      <c r="C17" s="28" t="s">
        <v>73</v>
      </c>
      <c r="D17" s="28"/>
      <c r="E17" s="31" t="s">
        <v>259</v>
      </c>
      <c r="F17" s="29" t="s">
        <v>11</v>
      </c>
      <c r="G17" s="33">
        <v>1</v>
      </c>
      <c r="H17" s="30"/>
      <c r="I17" s="30"/>
      <c r="J17" s="30">
        <f t="shared" ref="J17" si="2">TRUNC(H17*G17,2)</f>
        <v>0</v>
      </c>
      <c r="K17" s="30">
        <f t="shared" si="0"/>
        <v>0</v>
      </c>
    </row>
    <row r="18" spans="1:11" s="27" customFormat="1">
      <c r="B18" s="29" t="s">
        <v>82</v>
      </c>
      <c r="C18" s="28" t="s">
        <v>73</v>
      </c>
      <c r="D18" s="29"/>
      <c r="E18" s="31" t="s">
        <v>58</v>
      </c>
      <c r="F18" s="29" t="s">
        <v>42</v>
      </c>
      <c r="G18" s="33">
        <v>1</v>
      </c>
      <c r="H18" s="30"/>
      <c r="I18" s="30"/>
      <c r="J18" s="30">
        <f t="shared" si="1"/>
        <v>0</v>
      </c>
      <c r="K18" s="30">
        <f t="shared" ref="K18:K25" si="3">TRUNC(G18*I18,2)</f>
        <v>0</v>
      </c>
    </row>
    <row r="19" spans="1:11" s="27" customFormat="1">
      <c r="B19" s="29" t="s">
        <v>83</v>
      </c>
      <c r="C19" s="28" t="s">
        <v>73</v>
      </c>
      <c r="D19" s="29"/>
      <c r="E19" s="31" t="s">
        <v>59</v>
      </c>
      <c r="F19" s="29" t="s">
        <v>11</v>
      </c>
      <c r="G19" s="33">
        <v>4</v>
      </c>
      <c r="H19" s="30"/>
      <c r="I19" s="30"/>
      <c r="J19" s="30">
        <f t="shared" si="1"/>
        <v>0</v>
      </c>
      <c r="K19" s="30">
        <f t="shared" si="3"/>
        <v>0</v>
      </c>
    </row>
    <row r="20" spans="1:11" s="32" customFormat="1" ht="29">
      <c r="A20" s="27"/>
      <c r="B20" s="29" t="s">
        <v>84</v>
      </c>
      <c r="C20" s="28" t="s">
        <v>73</v>
      </c>
      <c r="D20" s="28"/>
      <c r="E20" s="31" t="s">
        <v>60</v>
      </c>
      <c r="F20" s="29" t="s">
        <v>61</v>
      </c>
      <c r="G20" s="33">
        <v>1.5</v>
      </c>
      <c r="H20" s="30"/>
      <c r="I20" s="30"/>
      <c r="J20" s="30">
        <f t="shared" si="1"/>
        <v>0</v>
      </c>
      <c r="K20" s="30">
        <f t="shared" si="3"/>
        <v>0</v>
      </c>
    </row>
    <row r="21" spans="1:11" s="32" customFormat="1">
      <c r="A21" s="27"/>
      <c r="B21" s="29" t="s">
        <v>85</v>
      </c>
      <c r="C21" s="28" t="s">
        <v>73</v>
      </c>
      <c r="D21" s="28"/>
      <c r="E21" s="31" t="s">
        <v>62</v>
      </c>
      <c r="F21" s="29" t="s">
        <v>63</v>
      </c>
      <c r="G21" s="33">
        <v>0.5</v>
      </c>
      <c r="H21" s="30"/>
      <c r="I21" s="30"/>
      <c r="J21" s="30">
        <f t="shared" si="1"/>
        <v>0</v>
      </c>
      <c r="K21" s="30">
        <f t="shared" si="3"/>
        <v>0</v>
      </c>
    </row>
    <row r="22" spans="1:11" s="32" customFormat="1">
      <c r="A22" s="27"/>
      <c r="B22" s="29" t="s">
        <v>86</v>
      </c>
      <c r="C22" s="29" t="s">
        <v>3</v>
      </c>
      <c r="D22" s="28">
        <v>97331</v>
      </c>
      <c r="E22" s="31" t="s">
        <v>64</v>
      </c>
      <c r="F22" s="29" t="s">
        <v>66</v>
      </c>
      <c r="G22" s="33">
        <v>8</v>
      </c>
      <c r="H22" s="30"/>
      <c r="I22" s="30"/>
      <c r="J22" s="30">
        <f t="shared" si="1"/>
        <v>0</v>
      </c>
      <c r="K22" s="30">
        <f t="shared" si="3"/>
        <v>0</v>
      </c>
    </row>
    <row r="23" spans="1:11" s="32" customFormat="1">
      <c r="A23" s="27"/>
      <c r="B23" s="29" t="s">
        <v>87</v>
      </c>
      <c r="C23" s="29" t="s">
        <v>3</v>
      </c>
      <c r="D23" s="28">
        <v>97333</v>
      </c>
      <c r="E23" s="31" t="s">
        <v>161</v>
      </c>
      <c r="F23" s="29" t="s">
        <v>66</v>
      </c>
      <c r="G23" s="33">
        <v>8</v>
      </c>
      <c r="H23" s="30"/>
      <c r="I23" s="30"/>
      <c r="J23" s="30">
        <f t="shared" si="1"/>
        <v>0</v>
      </c>
      <c r="K23" s="30">
        <f t="shared" si="3"/>
        <v>0</v>
      </c>
    </row>
    <row r="24" spans="1:11" s="32" customFormat="1">
      <c r="A24" s="27"/>
      <c r="B24" s="29" t="s">
        <v>88</v>
      </c>
      <c r="C24" s="28" t="s">
        <v>73</v>
      </c>
      <c r="D24" s="28"/>
      <c r="E24" s="31" t="s">
        <v>67</v>
      </c>
      <c r="F24" s="29" t="s">
        <v>66</v>
      </c>
      <c r="G24" s="33">
        <v>8</v>
      </c>
      <c r="H24" s="30"/>
      <c r="I24" s="30"/>
      <c r="J24" s="30">
        <f t="shared" si="1"/>
        <v>0</v>
      </c>
      <c r="K24" s="30">
        <f t="shared" si="3"/>
        <v>0</v>
      </c>
    </row>
    <row r="25" spans="1:11" s="32" customFormat="1">
      <c r="A25" s="27"/>
      <c r="B25" s="29" t="s">
        <v>181</v>
      </c>
      <c r="C25" s="28" t="s">
        <v>73</v>
      </c>
      <c r="D25" s="28"/>
      <c r="E25" s="31" t="s">
        <v>162</v>
      </c>
      <c r="F25" s="29" t="s">
        <v>66</v>
      </c>
      <c r="G25" s="33">
        <v>6</v>
      </c>
      <c r="H25" s="30"/>
      <c r="I25" s="30"/>
      <c r="J25" s="30">
        <f t="shared" si="1"/>
        <v>0</v>
      </c>
      <c r="K25" s="30">
        <f t="shared" si="3"/>
        <v>0</v>
      </c>
    </row>
    <row r="26" spans="1:11">
      <c r="B26" s="147" t="s">
        <v>89</v>
      </c>
      <c r="C26" s="147"/>
      <c r="D26" s="147"/>
      <c r="E26" s="147"/>
      <c r="F26" s="147"/>
      <c r="G26" s="147"/>
      <c r="H26" s="147"/>
      <c r="I26" s="147"/>
      <c r="J26" s="40">
        <f>SUM(J10:J25)</f>
        <v>0</v>
      </c>
      <c r="K26" s="40">
        <f>SUM(K10:K25)</f>
        <v>0</v>
      </c>
    </row>
    <row r="27" spans="1:11">
      <c r="G27" s="34"/>
    </row>
    <row r="28" spans="1:11" s="26" customFormat="1" ht="232">
      <c r="A28" s="25"/>
      <c r="B28" s="36" t="s">
        <v>5</v>
      </c>
      <c r="C28" s="36" t="s">
        <v>51</v>
      </c>
      <c r="D28" s="36"/>
      <c r="E28" s="37" t="s">
        <v>194</v>
      </c>
      <c r="F28" s="36" t="s">
        <v>42</v>
      </c>
      <c r="G28" s="38">
        <v>1</v>
      </c>
      <c r="H28" s="39"/>
      <c r="I28" s="39"/>
      <c r="J28" s="39">
        <f>J45</f>
        <v>0</v>
      </c>
      <c r="K28" s="39">
        <f>K45</f>
        <v>0</v>
      </c>
    </row>
    <row r="29" spans="1:11" s="27" customFormat="1">
      <c r="B29" s="29" t="s">
        <v>91</v>
      </c>
      <c r="C29" s="29" t="s">
        <v>3</v>
      </c>
      <c r="D29" s="29">
        <v>251</v>
      </c>
      <c r="E29" s="31" t="s">
        <v>71</v>
      </c>
      <c r="F29" s="29" t="s">
        <v>2</v>
      </c>
      <c r="G29" s="33">
        <v>15</v>
      </c>
      <c r="H29" s="30"/>
      <c r="I29" s="35"/>
      <c r="J29" s="30">
        <f>TRUNC(H29*G29,2)</f>
        <v>0</v>
      </c>
      <c r="K29" s="30">
        <f t="shared" ref="K29:K36" si="4">TRUNC(G29*I29,2)</f>
        <v>0</v>
      </c>
    </row>
    <row r="30" spans="1:11" s="27" customFormat="1">
      <c r="B30" s="29" t="s">
        <v>92</v>
      </c>
      <c r="C30" s="29" t="s">
        <v>3</v>
      </c>
      <c r="D30" s="29">
        <v>34794</v>
      </c>
      <c r="E30" s="31" t="s">
        <v>70</v>
      </c>
      <c r="F30" s="29" t="s">
        <v>2</v>
      </c>
      <c r="G30" s="33">
        <v>15</v>
      </c>
      <c r="H30" s="30"/>
      <c r="I30" s="35"/>
      <c r="J30" s="30">
        <f t="shared" ref="J30:J44" si="5">TRUNC(H30*G30,2)</f>
        <v>0</v>
      </c>
      <c r="K30" s="30">
        <f t="shared" si="4"/>
        <v>0</v>
      </c>
    </row>
    <row r="31" spans="1:11" s="27" customFormat="1">
      <c r="B31" s="29" t="s">
        <v>93</v>
      </c>
      <c r="C31" s="29" t="s">
        <v>3</v>
      </c>
      <c r="D31" s="29">
        <v>4750</v>
      </c>
      <c r="E31" s="31" t="s">
        <v>72</v>
      </c>
      <c r="F31" s="29" t="s">
        <v>2</v>
      </c>
      <c r="G31" s="33">
        <v>2</v>
      </c>
      <c r="H31" s="30"/>
      <c r="I31" s="35"/>
      <c r="J31" s="30">
        <f t="shared" si="5"/>
        <v>0</v>
      </c>
      <c r="K31" s="30">
        <f t="shared" si="4"/>
        <v>0</v>
      </c>
    </row>
    <row r="32" spans="1:11" s="32" customFormat="1">
      <c r="A32" s="27"/>
      <c r="B32" s="29" t="s">
        <v>94</v>
      </c>
      <c r="C32" s="29" t="s">
        <v>3</v>
      </c>
      <c r="D32" s="28">
        <v>91831</v>
      </c>
      <c r="E32" s="31" t="s">
        <v>172</v>
      </c>
      <c r="F32" s="29" t="s">
        <v>66</v>
      </c>
      <c r="G32" s="33">
        <v>5</v>
      </c>
      <c r="H32" s="30"/>
      <c r="I32" s="30"/>
      <c r="J32" s="30">
        <f>TRUNC(H32*G32,2)</f>
        <v>0</v>
      </c>
      <c r="K32" s="30">
        <f t="shared" si="4"/>
        <v>0</v>
      </c>
    </row>
    <row r="33" spans="1:11" s="32" customFormat="1" ht="29">
      <c r="A33" s="27"/>
      <c r="B33" s="29" t="s">
        <v>95</v>
      </c>
      <c r="C33" s="29" t="s">
        <v>3</v>
      </c>
      <c r="D33" s="28">
        <v>91927</v>
      </c>
      <c r="E33" s="31" t="s">
        <v>171</v>
      </c>
      <c r="F33" s="29" t="s">
        <v>66</v>
      </c>
      <c r="G33" s="33">
        <v>45</v>
      </c>
      <c r="H33" s="30"/>
      <c r="I33" s="30"/>
      <c r="J33" s="30">
        <f>TRUNC(H33*G33,2)</f>
        <v>0</v>
      </c>
      <c r="K33" s="30">
        <f t="shared" si="4"/>
        <v>0</v>
      </c>
    </row>
    <row r="34" spans="1:11" s="32" customFormat="1">
      <c r="A34" s="27"/>
      <c r="B34" s="29" t="s">
        <v>96</v>
      </c>
      <c r="C34" s="29" t="s">
        <v>3</v>
      </c>
      <c r="D34" s="28">
        <v>93661</v>
      </c>
      <c r="E34" s="31" t="s">
        <v>170</v>
      </c>
      <c r="F34" s="29" t="s">
        <v>11</v>
      </c>
      <c r="G34" s="33">
        <v>1</v>
      </c>
      <c r="H34" s="30"/>
      <c r="I34" s="30"/>
      <c r="J34" s="30">
        <f>TRUNC(H34*G34,2)</f>
        <v>0</v>
      </c>
      <c r="K34" s="30">
        <f t="shared" si="4"/>
        <v>0</v>
      </c>
    </row>
    <row r="35" spans="1:11" s="27" customFormat="1" ht="58">
      <c r="B35" s="29" t="s">
        <v>97</v>
      </c>
      <c r="C35" s="28" t="s">
        <v>73</v>
      </c>
      <c r="D35" s="28"/>
      <c r="E35" s="31" t="s">
        <v>90</v>
      </c>
      <c r="F35" s="29" t="s">
        <v>42</v>
      </c>
      <c r="G35" s="33">
        <v>1</v>
      </c>
      <c r="H35" s="30"/>
      <c r="I35" s="30"/>
      <c r="J35" s="30">
        <f t="shared" si="5"/>
        <v>0</v>
      </c>
      <c r="K35" s="30">
        <f t="shared" si="4"/>
        <v>0</v>
      </c>
    </row>
    <row r="36" spans="1:11" s="27" customFormat="1">
      <c r="B36" s="29" t="s">
        <v>98</v>
      </c>
      <c r="C36" s="28" t="s">
        <v>73</v>
      </c>
      <c r="D36" s="28"/>
      <c r="E36" s="31" t="s">
        <v>259</v>
      </c>
      <c r="F36" s="29" t="s">
        <v>11</v>
      </c>
      <c r="G36" s="33">
        <v>1</v>
      </c>
      <c r="H36" s="30"/>
      <c r="I36" s="30"/>
      <c r="J36" s="30">
        <f t="shared" si="5"/>
        <v>0</v>
      </c>
      <c r="K36" s="30">
        <f t="shared" si="4"/>
        <v>0</v>
      </c>
    </row>
    <row r="37" spans="1:11" s="27" customFormat="1">
      <c r="B37" s="29" t="s">
        <v>99</v>
      </c>
      <c r="C37" s="28" t="s">
        <v>73</v>
      </c>
      <c r="D37" s="29"/>
      <c r="E37" s="31" t="s">
        <v>58</v>
      </c>
      <c r="F37" s="29" t="s">
        <v>42</v>
      </c>
      <c r="G37" s="33">
        <v>1</v>
      </c>
      <c r="H37" s="30"/>
      <c r="I37" s="30"/>
      <c r="J37" s="30">
        <f t="shared" si="5"/>
        <v>0</v>
      </c>
      <c r="K37" s="30">
        <f t="shared" ref="K37:K44" si="6">TRUNC(G37*I37,2)</f>
        <v>0</v>
      </c>
    </row>
    <row r="38" spans="1:11" s="27" customFormat="1">
      <c r="B38" s="29" t="s">
        <v>100</v>
      </c>
      <c r="C38" s="28" t="s">
        <v>73</v>
      </c>
      <c r="D38" s="29"/>
      <c r="E38" s="31" t="s">
        <v>59</v>
      </c>
      <c r="F38" s="29" t="s">
        <v>11</v>
      </c>
      <c r="G38" s="33">
        <v>4</v>
      </c>
      <c r="H38" s="30"/>
      <c r="I38" s="30"/>
      <c r="J38" s="30">
        <f t="shared" si="5"/>
        <v>0</v>
      </c>
      <c r="K38" s="30">
        <f t="shared" si="6"/>
        <v>0</v>
      </c>
    </row>
    <row r="39" spans="1:11" s="32" customFormat="1" ht="29">
      <c r="A39" s="27"/>
      <c r="B39" s="29" t="s">
        <v>101</v>
      </c>
      <c r="C39" s="28" t="s">
        <v>73</v>
      </c>
      <c r="D39" s="28"/>
      <c r="E39" s="31" t="s">
        <v>60</v>
      </c>
      <c r="F39" s="29" t="s">
        <v>61</v>
      </c>
      <c r="G39" s="33">
        <v>1.5</v>
      </c>
      <c r="H39" s="30"/>
      <c r="I39" s="30"/>
      <c r="J39" s="30">
        <f t="shared" si="5"/>
        <v>0</v>
      </c>
      <c r="K39" s="30">
        <f t="shared" si="6"/>
        <v>0</v>
      </c>
    </row>
    <row r="40" spans="1:11" s="32" customFormat="1">
      <c r="A40" s="27"/>
      <c r="B40" s="29" t="s">
        <v>102</v>
      </c>
      <c r="C40" s="28" t="s">
        <v>73</v>
      </c>
      <c r="D40" s="28"/>
      <c r="E40" s="31" t="s">
        <v>62</v>
      </c>
      <c r="F40" s="29" t="s">
        <v>63</v>
      </c>
      <c r="G40" s="33">
        <v>0.65</v>
      </c>
      <c r="H40" s="30"/>
      <c r="I40" s="30"/>
      <c r="J40" s="30">
        <f t="shared" si="5"/>
        <v>0</v>
      </c>
      <c r="K40" s="30">
        <f t="shared" si="6"/>
        <v>0</v>
      </c>
    </row>
    <row r="41" spans="1:11" s="32" customFormat="1">
      <c r="A41" s="27"/>
      <c r="B41" s="29" t="s">
        <v>103</v>
      </c>
      <c r="C41" s="29" t="s">
        <v>3</v>
      </c>
      <c r="D41" s="28">
        <v>97331</v>
      </c>
      <c r="E41" s="31" t="s">
        <v>64</v>
      </c>
      <c r="F41" s="29" t="s">
        <v>66</v>
      </c>
      <c r="G41" s="33">
        <v>6</v>
      </c>
      <c r="H41" s="30"/>
      <c r="I41" s="30"/>
      <c r="J41" s="30">
        <f t="shared" si="5"/>
        <v>0</v>
      </c>
      <c r="K41" s="30">
        <f t="shared" si="6"/>
        <v>0</v>
      </c>
    </row>
    <row r="42" spans="1:11" s="32" customFormat="1">
      <c r="A42" s="27"/>
      <c r="B42" s="29" t="s">
        <v>104</v>
      </c>
      <c r="C42" s="29" t="s">
        <v>3</v>
      </c>
      <c r="D42" s="28">
        <v>97330</v>
      </c>
      <c r="E42" s="31" t="s">
        <v>163</v>
      </c>
      <c r="F42" s="29" t="s">
        <v>66</v>
      </c>
      <c r="G42" s="33">
        <v>6</v>
      </c>
      <c r="H42" s="30"/>
      <c r="I42" s="30"/>
      <c r="J42" s="30">
        <f t="shared" si="5"/>
        <v>0</v>
      </c>
      <c r="K42" s="30">
        <f t="shared" si="6"/>
        <v>0</v>
      </c>
    </row>
    <row r="43" spans="1:11" s="32" customFormat="1">
      <c r="A43" s="27"/>
      <c r="B43" s="29" t="s">
        <v>105</v>
      </c>
      <c r="C43" s="28" t="s">
        <v>73</v>
      </c>
      <c r="D43" s="28"/>
      <c r="E43" s="31" t="s">
        <v>67</v>
      </c>
      <c r="F43" s="29" t="s">
        <v>66</v>
      </c>
      <c r="G43" s="33">
        <v>6</v>
      </c>
      <c r="H43" s="30"/>
      <c r="I43" s="30"/>
      <c r="J43" s="30">
        <f t="shared" si="5"/>
        <v>0</v>
      </c>
      <c r="K43" s="30">
        <f t="shared" si="6"/>
        <v>0</v>
      </c>
    </row>
    <row r="44" spans="1:11" s="32" customFormat="1">
      <c r="A44" s="27"/>
      <c r="B44" s="29" t="s">
        <v>182</v>
      </c>
      <c r="C44" s="28" t="s">
        <v>73</v>
      </c>
      <c r="D44" s="28"/>
      <c r="E44" s="31" t="s">
        <v>162</v>
      </c>
      <c r="F44" s="29" t="s">
        <v>66</v>
      </c>
      <c r="G44" s="33">
        <v>5</v>
      </c>
      <c r="H44" s="30"/>
      <c r="I44" s="30"/>
      <c r="J44" s="30">
        <f t="shared" si="5"/>
        <v>0</v>
      </c>
      <c r="K44" s="30">
        <f t="shared" si="6"/>
        <v>0</v>
      </c>
    </row>
    <row r="45" spans="1:11">
      <c r="B45" s="147" t="s">
        <v>89</v>
      </c>
      <c r="C45" s="147"/>
      <c r="D45" s="147"/>
      <c r="E45" s="147"/>
      <c r="F45" s="147"/>
      <c r="G45" s="147"/>
      <c r="H45" s="147"/>
      <c r="I45" s="147"/>
      <c r="J45" s="40">
        <f>SUM(J29:J44)</f>
        <v>0</v>
      </c>
      <c r="K45" s="40">
        <f>SUM(K29:K44)</f>
        <v>0</v>
      </c>
    </row>
    <row r="46" spans="1:11" s="26" customFormat="1" ht="232">
      <c r="A46" s="25"/>
      <c r="B46" s="36" t="s">
        <v>14</v>
      </c>
      <c r="C46" s="36" t="s">
        <v>51</v>
      </c>
      <c r="D46" s="36"/>
      <c r="E46" s="37" t="s">
        <v>195</v>
      </c>
      <c r="F46" s="36" t="s">
        <v>42</v>
      </c>
      <c r="G46" s="38">
        <v>1</v>
      </c>
      <c r="H46" s="39"/>
      <c r="I46" s="39"/>
      <c r="J46" s="39">
        <f>J63</f>
        <v>0</v>
      </c>
      <c r="K46" s="39">
        <f>K63</f>
        <v>0</v>
      </c>
    </row>
    <row r="47" spans="1:11" s="27" customFormat="1">
      <c r="B47" s="29" t="s">
        <v>106</v>
      </c>
      <c r="C47" s="29" t="s">
        <v>3</v>
      </c>
      <c r="D47" s="29">
        <v>251</v>
      </c>
      <c r="E47" s="31" t="s">
        <v>71</v>
      </c>
      <c r="F47" s="29" t="s">
        <v>2</v>
      </c>
      <c r="G47" s="33">
        <v>15</v>
      </c>
      <c r="H47" s="30"/>
      <c r="I47" s="35"/>
      <c r="J47" s="30">
        <f>TRUNC(H47*G47,2)</f>
        <v>0</v>
      </c>
      <c r="K47" s="30">
        <f t="shared" ref="K47:K54" si="7">TRUNC(G47*I47,2)</f>
        <v>0</v>
      </c>
    </row>
    <row r="48" spans="1:11" s="27" customFormat="1">
      <c r="B48" s="29" t="s">
        <v>107</v>
      </c>
      <c r="C48" s="29" t="s">
        <v>3</v>
      </c>
      <c r="D48" s="29">
        <v>34794</v>
      </c>
      <c r="E48" s="31" t="s">
        <v>70</v>
      </c>
      <c r="F48" s="29" t="s">
        <v>2</v>
      </c>
      <c r="G48" s="33">
        <v>15</v>
      </c>
      <c r="H48" s="30"/>
      <c r="I48" s="35"/>
      <c r="J48" s="30">
        <f t="shared" ref="J48:J62" si="8">TRUNC(H48*G48,2)</f>
        <v>0</v>
      </c>
      <c r="K48" s="30">
        <f t="shared" si="7"/>
        <v>0</v>
      </c>
    </row>
    <row r="49" spans="1:11" s="27" customFormat="1">
      <c r="B49" s="29" t="s">
        <v>108</v>
      </c>
      <c r="C49" s="29" t="s">
        <v>3</v>
      </c>
      <c r="D49" s="29">
        <v>4750</v>
      </c>
      <c r="E49" s="31" t="s">
        <v>72</v>
      </c>
      <c r="F49" s="29" t="s">
        <v>2</v>
      </c>
      <c r="G49" s="33">
        <v>2</v>
      </c>
      <c r="H49" s="30"/>
      <c r="I49" s="35"/>
      <c r="J49" s="30">
        <f t="shared" si="8"/>
        <v>0</v>
      </c>
      <c r="K49" s="30">
        <f t="shared" si="7"/>
        <v>0</v>
      </c>
    </row>
    <row r="50" spans="1:11" s="32" customFormat="1">
      <c r="A50" s="27"/>
      <c r="B50" s="29" t="s">
        <v>109</v>
      </c>
      <c r="C50" s="29" t="s">
        <v>3</v>
      </c>
      <c r="D50" s="28">
        <v>91831</v>
      </c>
      <c r="E50" s="31" t="s">
        <v>172</v>
      </c>
      <c r="F50" s="29" t="s">
        <v>66</v>
      </c>
      <c r="G50" s="33">
        <v>6</v>
      </c>
      <c r="H50" s="30"/>
      <c r="I50" s="30"/>
      <c r="J50" s="30">
        <f>TRUNC(H50*G50,2)</f>
        <v>0</v>
      </c>
      <c r="K50" s="30">
        <f t="shared" si="7"/>
        <v>0</v>
      </c>
    </row>
    <row r="51" spans="1:11" s="32" customFormat="1" ht="29">
      <c r="A51" s="27"/>
      <c r="B51" s="29" t="s">
        <v>110</v>
      </c>
      <c r="C51" s="29" t="s">
        <v>3</v>
      </c>
      <c r="D51" s="28">
        <v>91927</v>
      </c>
      <c r="E51" s="31" t="s">
        <v>171</v>
      </c>
      <c r="F51" s="29" t="s">
        <v>66</v>
      </c>
      <c r="G51" s="33">
        <v>72</v>
      </c>
      <c r="H51" s="30"/>
      <c r="I51" s="30"/>
      <c r="J51" s="30">
        <f>TRUNC(H51*G51,2)</f>
        <v>0</v>
      </c>
      <c r="K51" s="30">
        <f t="shared" si="7"/>
        <v>0</v>
      </c>
    </row>
    <row r="52" spans="1:11" s="32" customFormat="1">
      <c r="A52" s="27"/>
      <c r="B52" s="29" t="s">
        <v>111</v>
      </c>
      <c r="C52" s="29" t="s">
        <v>3</v>
      </c>
      <c r="D52" s="28">
        <v>93660</v>
      </c>
      <c r="E52" s="31" t="s">
        <v>169</v>
      </c>
      <c r="F52" s="29" t="s">
        <v>11</v>
      </c>
      <c r="G52" s="33">
        <v>1</v>
      </c>
      <c r="H52" s="30"/>
      <c r="I52" s="30"/>
      <c r="J52" s="30">
        <f>TRUNC(H52*G52,2)</f>
        <v>0</v>
      </c>
      <c r="K52" s="30">
        <f t="shared" si="7"/>
        <v>0</v>
      </c>
    </row>
    <row r="53" spans="1:11" s="27" customFormat="1" ht="58">
      <c r="B53" s="29" t="s">
        <v>112</v>
      </c>
      <c r="C53" s="28" t="s">
        <v>73</v>
      </c>
      <c r="D53" s="28"/>
      <c r="E53" s="31" t="s">
        <v>196</v>
      </c>
      <c r="F53" s="29" t="s">
        <v>42</v>
      </c>
      <c r="G53" s="33">
        <v>1</v>
      </c>
      <c r="H53" s="30"/>
      <c r="I53" s="30"/>
      <c r="J53" s="30">
        <f t="shared" si="8"/>
        <v>0</v>
      </c>
      <c r="K53" s="30">
        <f t="shared" si="7"/>
        <v>0</v>
      </c>
    </row>
    <row r="54" spans="1:11" s="27" customFormat="1">
      <c r="B54" s="29" t="s">
        <v>113</v>
      </c>
      <c r="C54" s="28" t="s">
        <v>73</v>
      </c>
      <c r="D54" s="28"/>
      <c r="E54" s="31" t="s">
        <v>259</v>
      </c>
      <c r="F54" s="29" t="s">
        <v>11</v>
      </c>
      <c r="G54" s="33">
        <v>1</v>
      </c>
      <c r="H54" s="30"/>
      <c r="I54" s="30"/>
      <c r="J54" s="30">
        <f t="shared" si="8"/>
        <v>0</v>
      </c>
      <c r="K54" s="30">
        <f t="shared" si="7"/>
        <v>0</v>
      </c>
    </row>
    <row r="55" spans="1:11" s="27" customFormat="1">
      <c r="B55" s="29" t="s">
        <v>114</v>
      </c>
      <c r="C55" s="28" t="s">
        <v>73</v>
      </c>
      <c r="D55" s="29"/>
      <c r="E55" s="31" t="s">
        <v>58</v>
      </c>
      <c r="F55" s="29" t="s">
        <v>42</v>
      </c>
      <c r="G55" s="33">
        <v>1</v>
      </c>
      <c r="H55" s="30"/>
      <c r="I55" s="30"/>
      <c r="J55" s="30">
        <f t="shared" si="8"/>
        <v>0</v>
      </c>
      <c r="K55" s="30">
        <f t="shared" ref="K55:K62" si="9">TRUNC(G55*I55,2)</f>
        <v>0</v>
      </c>
    </row>
    <row r="56" spans="1:11" s="27" customFormat="1">
      <c r="B56" s="29" t="s">
        <v>115</v>
      </c>
      <c r="C56" s="28" t="s">
        <v>73</v>
      </c>
      <c r="D56" s="29"/>
      <c r="E56" s="31" t="s">
        <v>59</v>
      </c>
      <c r="F56" s="29" t="s">
        <v>11</v>
      </c>
      <c r="G56" s="33">
        <v>4</v>
      </c>
      <c r="H56" s="30"/>
      <c r="I56" s="30"/>
      <c r="J56" s="30">
        <f t="shared" si="8"/>
        <v>0</v>
      </c>
      <c r="K56" s="30">
        <f t="shared" si="9"/>
        <v>0</v>
      </c>
    </row>
    <row r="57" spans="1:11" s="32" customFormat="1" ht="29">
      <c r="A57" s="27"/>
      <c r="B57" s="29" t="s">
        <v>116</v>
      </c>
      <c r="C57" s="28" t="s">
        <v>73</v>
      </c>
      <c r="D57" s="28"/>
      <c r="E57" s="31" t="s">
        <v>60</v>
      </c>
      <c r="F57" s="29" t="s">
        <v>61</v>
      </c>
      <c r="G57" s="33">
        <v>0.8</v>
      </c>
      <c r="H57" s="30"/>
      <c r="I57" s="30"/>
      <c r="J57" s="30">
        <f t="shared" si="8"/>
        <v>0</v>
      </c>
      <c r="K57" s="30">
        <f t="shared" si="9"/>
        <v>0</v>
      </c>
    </row>
    <row r="58" spans="1:11" s="32" customFormat="1">
      <c r="A58" s="27"/>
      <c r="B58" s="29" t="s">
        <v>117</v>
      </c>
      <c r="C58" s="28" t="s">
        <v>73</v>
      </c>
      <c r="D58" s="28"/>
      <c r="E58" s="31" t="s">
        <v>62</v>
      </c>
      <c r="F58" s="29" t="s">
        <v>63</v>
      </c>
      <c r="G58" s="33">
        <v>0.4</v>
      </c>
      <c r="H58" s="30"/>
      <c r="I58" s="30"/>
      <c r="J58" s="30">
        <f t="shared" si="8"/>
        <v>0</v>
      </c>
      <c r="K58" s="30">
        <f t="shared" si="9"/>
        <v>0</v>
      </c>
    </row>
    <row r="59" spans="1:11" s="32" customFormat="1">
      <c r="A59" s="27"/>
      <c r="B59" s="29" t="s">
        <v>118</v>
      </c>
      <c r="C59" s="29" t="s">
        <v>3</v>
      </c>
      <c r="D59" s="28">
        <v>97331</v>
      </c>
      <c r="E59" s="31" t="s">
        <v>64</v>
      </c>
      <c r="F59" s="29" t="s">
        <v>66</v>
      </c>
      <c r="G59" s="33">
        <v>12</v>
      </c>
      <c r="H59" s="30"/>
      <c r="I59" s="30"/>
      <c r="J59" s="30">
        <f t="shared" si="8"/>
        <v>0</v>
      </c>
      <c r="K59" s="30">
        <f t="shared" si="9"/>
        <v>0</v>
      </c>
    </row>
    <row r="60" spans="1:11" s="32" customFormat="1">
      <c r="A60" s="27"/>
      <c r="B60" s="29" t="s">
        <v>119</v>
      </c>
      <c r="C60" s="29" t="s">
        <v>3</v>
      </c>
      <c r="D60" s="28">
        <v>97332</v>
      </c>
      <c r="E60" s="31" t="s">
        <v>65</v>
      </c>
      <c r="F60" s="29" t="s">
        <v>66</v>
      </c>
      <c r="G60" s="33">
        <v>12</v>
      </c>
      <c r="H60" s="30"/>
      <c r="I60" s="30"/>
      <c r="J60" s="30">
        <f t="shared" si="8"/>
        <v>0</v>
      </c>
      <c r="K60" s="30">
        <f t="shared" si="9"/>
        <v>0</v>
      </c>
    </row>
    <row r="61" spans="1:11" s="32" customFormat="1">
      <c r="A61" s="27"/>
      <c r="B61" s="29" t="s">
        <v>120</v>
      </c>
      <c r="C61" s="28" t="s">
        <v>73</v>
      </c>
      <c r="D61" s="28"/>
      <c r="E61" s="31" t="s">
        <v>67</v>
      </c>
      <c r="F61" s="29" t="s">
        <v>66</v>
      </c>
      <c r="G61" s="33">
        <v>12</v>
      </c>
      <c r="H61" s="30"/>
      <c r="I61" s="30"/>
      <c r="J61" s="30">
        <f t="shared" si="8"/>
        <v>0</v>
      </c>
      <c r="K61" s="30">
        <f t="shared" si="9"/>
        <v>0</v>
      </c>
    </row>
    <row r="62" spans="1:11" s="32" customFormat="1">
      <c r="A62" s="27"/>
      <c r="B62" s="29" t="s">
        <v>183</v>
      </c>
      <c r="C62" s="28" t="s">
        <v>73</v>
      </c>
      <c r="D62" s="28"/>
      <c r="E62" s="31" t="s">
        <v>162</v>
      </c>
      <c r="F62" s="29" t="s">
        <v>66</v>
      </c>
      <c r="G62" s="33">
        <v>5</v>
      </c>
      <c r="H62" s="30"/>
      <c r="I62" s="30"/>
      <c r="J62" s="30">
        <f t="shared" si="8"/>
        <v>0</v>
      </c>
      <c r="K62" s="30">
        <f t="shared" si="9"/>
        <v>0</v>
      </c>
    </row>
    <row r="63" spans="1:11">
      <c r="B63" s="147" t="s">
        <v>89</v>
      </c>
      <c r="C63" s="147"/>
      <c r="D63" s="147"/>
      <c r="E63" s="147"/>
      <c r="F63" s="147"/>
      <c r="G63" s="147"/>
      <c r="H63" s="147"/>
      <c r="I63" s="147"/>
      <c r="J63" s="40">
        <f>SUM(J47:J62)</f>
        <v>0</v>
      </c>
      <c r="K63" s="40">
        <f>SUM(K47:K62)</f>
        <v>0</v>
      </c>
    </row>
    <row r="64" spans="1:11">
      <c r="G64" s="34"/>
    </row>
    <row r="65" spans="1:11" s="26" customFormat="1" ht="232">
      <c r="A65" s="25"/>
      <c r="B65" s="36" t="s">
        <v>121</v>
      </c>
      <c r="C65" s="36" t="s">
        <v>51</v>
      </c>
      <c r="D65" s="36"/>
      <c r="E65" s="37" t="s">
        <v>197</v>
      </c>
      <c r="F65" s="36" t="s">
        <v>42</v>
      </c>
      <c r="G65" s="38">
        <v>1</v>
      </c>
      <c r="H65" s="39"/>
      <c r="I65" s="39"/>
      <c r="J65" s="39">
        <f>J82</f>
        <v>0</v>
      </c>
      <c r="K65" s="39">
        <f>K82</f>
        <v>0</v>
      </c>
    </row>
    <row r="66" spans="1:11" s="27" customFormat="1">
      <c r="B66" s="29" t="s">
        <v>122</v>
      </c>
      <c r="C66" s="29" t="s">
        <v>3</v>
      </c>
      <c r="D66" s="29">
        <v>251</v>
      </c>
      <c r="E66" s="31" t="s">
        <v>71</v>
      </c>
      <c r="F66" s="29" t="s">
        <v>2</v>
      </c>
      <c r="G66" s="33">
        <v>15</v>
      </c>
      <c r="H66" s="30"/>
      <c r="I66" s="35"/>
      <c r="J66" s="30">
        <f>TRUNC(H66*G66,2)</f>
        <v>0</v>
      </c>
      <c r="K66" s="30">
        <f t="shared" ref="K66:K73" si="10">TRUNC(G66*I66,2)</f>
        <v>0</v>
      </c>
    </row>
    <row r="67" spans="1:11" s="27" customFormat="1">
      <c r="B67" s="29" t="s">
        <v>123</v>
      </c>
      <c r="C67" s="29" t="s">
        <v>3</v>
      </c>
      <c r="D67" s="29">
        <v>34794</v>
      </c>
      <c r="E67" s="31" t="s">
        <v>70</v>
      </c>
      <c r="F67" s="29" t="s">
        <v>2</v>
      </c>
      <c r="G67" s="33">
        <v>15</v>
      </c>
      <c r="H67" s="30"/>
      <c r="I67" s="35"/>
      <c r="J67" s="30">
        <f t="shared" ref="J67:J81" si="11">TRUNC(H67*G67,2)</f>
        <v>0</v>
      </c>
      <c r="K67" s="30">
        <f t="shared" si="10"/>
        <v>0</v>
      </c>
    </row>
    <row r="68" spans="1:11" s="27" customFormat="1">
      <c r="B68" s="29" t="s">
        <v>124</v>
      </c>
      <c r="C68" s="29" t="s">
        <v>3</v>
      </c>
      <c r="D68" s="29">
        <v>4750</v>
      </c>
      <c r="E68" s="31" t="s">
        <v>72</v>
      </c>
      <c r="F68" s="29" t="s">
        <v>2</v>
      </c>
      <c r="G68" s="33">
        <v>2</v>
      </c>
      <c r="H68" s="30"/>
      <c r="I68" s="35"/>
      <c r="J68" s="30">
        <f t="shared" si="11"/>
        <v>0</v>
      </c>
      <c r="K68" s="30">
        <f t="shared" si="10"/>
        <v>0</v>
      </c>
    </row>
    <row r="69" spans="1:11" s="32" customFormat="1">
      <c r="A69" s="27"/>
      <c r="B69" s="29" t="s">
        <v>125</v>
      </c>
      <c r="C69" s="29" t="s">
        <v>3</v>
      </c>
      <c r="D69" s="28">
        <v>91831</v>
      </c>
      <c r="E69" s="31" t="s">
        <v>172</v>
      </c>
      <c r="F69" s="29" t="s">
        <v>66</v>
      </c>
      <c r="G69" s="33">
        <v>36</v>
      </c>
      <c r="H69" s="30"/>
      <c r="I69" s="30"/>
      <c r="J69" s="30">
        <f>TRUNC(H69*G69,2)</f>
        <v>0</v>
      </c>
      <c r="K69" s="30">
        <f t="shared" si="10"/>
        <v>0</v>
      </c>
    </row>
    <row r="70" spans="1:11" s="32" customFormat="1" ht="29">
      <c r="A70" s="27"/>
      <c r="B70" s="29" t="s">
        <v>126</v>
      </c>
      <c r="C70" s="29" t="s">
        <v>3</v>
      </c>
      <c r="D70" s="28">
        <v>91927</v>
      </c>
      <c r="E70" s="31" t="s">
        <v>171</v>
      </c>
      <c r="F70" s="29" t="s">
        <v>66</v>
      </c>
      <c r="G70" s="33">
        <v>84</v>
      </c>
      <c r="H70" s="30"/>
      <c r="I70" s="30"/>
      <c r="J70" s="30">
        <f>TRUNC(H70*G70,2)</f>
        <v>0</v>
      </c>
      <c r="K70" s="30">
        <f t="shared" si="10"/>
        <v>0</v>
      </c>
    </row>
    <row r="71" spans="1:11" s="32" customFormat="1">
      <c r="A71" s="27"/>
      <c r="B71" s="29" t="s">
        <v>127</v>
      </c>
      <c r="C71" s="29" t="s">
        <v>3</v>
      </c>
      <c r="D71" s="28">
        <v>93660</v>
      </c>
      <c r="E71" s="31" t="s">
        <v>169</v>
      </c>
      <c r="F71" s="29" t="s">
        <v>11</v>
      </c>
      <c r="G71" s="33">
        <v>1</v>
      </c>
      <c r="H71" s="30"/>
      <c r="I71" s="30"/>
      <c r="J71" s="30">
        <f>TRUNC(H71*G71,2)</f>
        <v>0</v>
      </c>
      <c r="K71" s="30">
        <f t="shared" si="10"/>
        <v>0</v>
      </c>
    </row>
    <row r="72" spans="1:11" s="27" customFormat="1" ht="58">
      <c r="B72" s="29" t="s">
        <v>128</v>
      </c>
      <c r="C72" s="28" t="s">
        <v>73</v>
      </c>
      <c r="D72" s="28"/>
      <c r="E72" s="31" t="s">
        <v>198</v>
      </c>
      <c r="F72" s="29" t="s">
        <v>42</v>
      </c>
      <c r="G72" s="33">
        <v>1</v>
      </c>
      <c r="H72" s="30"/>
      <c r="I72" s="30"/>
      <c r="J72" s="30">
        <f t="shared" si="11"/>
        <v>0</v>
      </c>
      <c r="K72" s="30">
        <f t="shared" si="10"/>
        <v>0</v>
      </c>
    </row>
    <row r="73" spans="1:11" s="27" customFormat="1">
      <c r="B73" s="29" t="s">
        <v>129</v>
      </c>
      <c r="C73" s="28" t="s">
        <v>73</v>
      </c>
      <c r="D73" s="28"/>
      <c r="E73" s="31" t="s">
        <v>259</v>
      </c>
      <c r="F73" s="29" t="s">
        <v>11</v>
      </c>
      <c r="G73" s="33">
        <v>1</v>
      </c>
      <c r="H73" s="30"/>
      <c r="I73" s="30"/>
      <c r="J73" s="30">
        <f t="shared" si="11"/>
        <v>0</v>
      </c>
      <c r="K73" s="30">
        <f t="shared" si="10"/>
        <v>0</v>
      </c>
    </row>
    <row r="74" spans="1:11" s="27" customFormat="1">
      <c r="B74" s="29" t="s">
        <v>130</v>
      </c>
      <c r="C74" s="28" t="s">
        <v>73</v>
      </c>
      <c r="D74" s="29"/>
      <c r="E74" s="31" t="s">
        <v>58</v>
      </c>
      <c r="F74" s="29" t="s">
        <v>42</v>
      </c>
      <c r="G74" s="33">
        <v>1</v>
      </c>
      <c r="H74" s="30"/>
      <c r="I74" s="30"/>
      <c r="J74" s="30">
        <f t="shared" si="11"/>
        <v>0</v>
      </c>
      <c r="K74" s="30">
        <f t="shared" ref="K74:K81" si="12">TRUNC(G74*I74,2)</f>
        <v>0</v>
      </c>
    </row>
    <row r="75" spans="1:11" s="27" customFormat="1">
      <c r="B75" s="29" t="s">
        <v>131</v>
      </c>
      <c r="C75" s="28" t="s">
        <v>73</v>
      </c>
      <c r="D75" s="29"/>
      <c r="E75" s="31" t="s">
        <v>59</v>
      </c>
      <c r="F75" s="29" t="s">
        <v>11</v>
      </c>
      <c r="G75" s="33">
        <v>4</v>
      </c>
      <c r="H75" s="30"/>
      <c r="I75" s="30"/>
      <c r="J75" s="30">
        <f t="shared" si="11"/>
        <v>0</v>
      </c>
      <c r="K75" s="30">
        <f t="shared" si="12"/>
        <v>0</v>
      </c>
    </row>
    <row r="76" spans="1:11" s="32" customFormat="1" ht="29">
      <c r="A76" s="27"/>
      <c r="B76" s="29" t="s">
        <v>132</v>
      </c>
      <c r="C76" s="28" t="s">
        <v>73</v>
      </c>
      <c r="D76" s="28"/>
      <c r="E76" s="31" t="s">
        <v>60</v>
      </c>
      <c r="F76" s="29" t="s">
        <v>61</v>
      </c>
      <c r="G76" s="33">
        <v>1.2</v>
      </c>
      <c r="H76" s="30"/>
      <c r="I76" s="30"/>
      <c r="J76" s="30">
        <f t="shared" si="11"/>
        <v>0</v>
      </c>
      <c r="K76" s="30">
        <f t="shared" si="12"/>
        <v>0</v>
      </c>
    </row>
    <row r="77" spans="1:11" s="32" customFormat="1">
      <c r="A77" s="27"/>
      <c r="B77" s="29" t="s">
        <v>133</v>
      </c>
      <c r="C77" s="28" t="s">
        <v>73</v>
      </c>
      <c r="D77" s="28"/>
      <c r="E77" s="31" t="s">
        <v>62</v>
      </c>
      <c r="F77" s="29" t="s">
        <v>63</v>
      </c>
      <c r="G77" s="33">
        <v>0.5</v>
      </c>
      <c r="H77" s="30"/>
      <c r="I77" s="30"/>
      <c r="J77" s="30">
        <f t="shared" si="11"/>
        <v>0</v>
      </c>
      <c r="K77" s="30">
        <f t="shared" si="12"/>
        <v>0</v>
      </c>
    </row>
    <row r="78" spans="1:11" s="32" customFormat="1">
      <c r="A78" s="27"/>
      <c r="B78" s="29" t="s">
        <v>134</v>
      </c>
      <c r="C78" s="29" t="s">
        <v>3</v>
      </c>
      <c r="D78" s="28">
        <v>97331</v>
      </c>
      <c r="E78" s="31" t="s">
        <v>64</v>
      </c>
      <c r="F78" s="29" t="s">
        <v>66</v>
      </c>
      <c r="G78" s="33">
        <v>16</v>
      </c>
      <c r="H78" s="30"/>
      <c r="I78" s="30"/>
      <c r="J78" s="30">
        <f t="shared" si="11"/>
        <v>0</v>
      </c>
      <c r="K78" s="30">
        <f t="shared" si="12"/>
        <v>0</v>
      </c>
    </row>
    <row r="79" spans="1:11" s="32" customFormat="1">
      <c r="A79" s="27"/>
      <c r="B79" s="29" t="s">
        <v>135</v>
      </c>
      <c r="C79" s="29" t="s">
        <v>3</v>
      </c>
      <c r="D79" s="28">
        <v>97332</v>
      </c>
      <c r="E79" s="31" t="s">
        <v>65</v>
      </c>
      <c r="F79" s="29" t="s">
        <v>66</v>
      </c>
      <c r="G79" s="33">
        <v>16</v>
      </c>
      <c r="H79" s="30"/>
      <c r="I79" s="30"/>
      <c r="J79" s="30">
        <f t="shared" si="11"/>
        <v>0</v>
      </c>
      <c r="K79" s="30">
        <f t="shared" si="12"/>
        <v>0</v>
      </c>
    </row>
    <row r="80" spans="1:11" s="32" customFormat="1">
      <c r="A80" s="27"/>
      <c r="B80" s="29" t="s">
        <v>136</v>
      </c>
      <c r="C80" s="28" t="s">
        <v>73</v>
      </c>
      <c r="D80" s="28"/>
      <c r="E80" s="31" t="s">
        <v>67</v>
      </c>
      <c r="F80" s="29" t="s">
        <v>66</v>
      </c>
      <c r="G80" s="33">
        <v>16</v>
      </c>
      <c r="H80" s="30"/>
      <c r="I80" s="30"/>
      <c r="J80" s="30">
        <f t="shared" si="11"/>
        <v>0</v>
      </c>
      <c r="K80" s="30">
        <f t="shared" si="12"/>
        <v>0</v>
      </c>
    </row>
    <row r="81" spans="1:11" s="32" customFormat="1">
      <c r="A81" s="27"/>
      <c r="B81" s="29" t="s">
        <v>184</v>
      </c>
      <c r="C81" s="28" t="s">
        <v>73</v>
      </c>
      <c r="D81" s="28"/>
      <c r="E81" s="31" t="s">
        <v>162</v>
      </c>
      <c r="F81" s="29" t="s">
        <v>66</v>
      </c>
      <c r="G81" s="33">
        <v>25</v>
      </c>
      <c r="H81" s="30"/>
      <c r="I81" s="30"/>
      <c r="J81" s="30">
        <f t="shared" si="11"/>
        <v>0</v>
      </c>
      <c r="K81" s="30">
        <f t="shared" si="12"/>
        <v>0</v>
      </c>
    </row>
    <row r="82" spans="1:11">
      <c r="B82" s="147" t="s">
        <v>89</v>
      </c>
      <c r="C82" s="147"/>
      <c r="D82" s="147"/>
      <c r="E82" s="147"/>
      <c r="F82" s="147"/>
      <c r="G82" s="147"/>
      <c r="H82" s="147"/>
      <c r="I82" s="147"/>
      <c r="J82" s="40">
        <f>SUM(J66:J81)</f>
        <v>0</v>
      </c>
      <c r="K82" s="40">
        <f>SUM(K66:K81)</f>
        <v>0</v>
      </c>
    </row>
    <row r="83" spans="1:11">
      <c r="G83" s="34"/>
    </row>
    <row r="84" spans="1:11" s="26" customFormat="1" ht="232">
      <c r="A84" s="25"/>
      <c r="B84" s="36" t="s">
        <v>137</v>
      </c>
      <c r="C84" s="36" t="s">
        <v>51</v>
      </c>
      <c r="D84" s="36"/>
      <c r="E84" s="37" t="s">
        <v>199</v>
      </c>
      <c r="F84" s="36" t="s">
        <v>42</v>
      </c>
      <c r="G84" s="38">
        <v>1</v>
      </c>
      <c r="H84" s="39"/>
      <c r="I84" s="39"/>
      <c r="J84" s="39">
        <f>J101</f>
        <v>0</v>
      </c>
      <c r="K84" s="39">
        <f>K101</f>
        <v>0</v>
      </c>
    </row>
    <row r="85" spans="1:11" s="27" customFormat="1">
      <c r="B85" s="29" t="s">
        <v>138</v>
      </c>
      <c r="C85" s="29" t="s">
        <v>3</v>
      </c>
      <c r="D85" s="29">
        <v>251</v>
      </c>
      <c r="E85" s="31" t="s">
        <v>71</v>
      </c>
      <c r="F85" s="29" t="s">
        <v>2</v>
      </c>
      <c r="G85" s="33">
        <v>15</v>
      </c>
      <c r="H85" s="30"/>
      <c r="I85" s="35"/>
      <c r="J85" s="30">
        <f>TRUNC(H85*G85,2)</f>
        <v>0</v>
      </c>
      <c r="K85" s="30">
        <f t="shared" ref="K85:K92" si="13">TRUNC(G85*I85,2)</f>
        <v>0</v>
      </c>
    </row>
    <row r="86" spans="1:11" s="27" customFormat="1">
      <c r="B86" s="29" t="s">
        <v>139</v>
      </c>
      <c r="C86" s="29" t="s">
        <v>3</v>
      </c>
      <c r="D86" s="29">
        <v>34794</v>
      </c>
      <c r="E86" s="31" t="s">
        <v>70</v>
      </c>
      <c r="F86" s="29" t="s">
        <v>2</v>
      </c>
      <c r="G86" s="33">
        <v>15</v>
      </c>
      <c r="H86" s="30"/>
      <c r="I86" s="35"/>
      <c r="J86" s="30">
        <f t="shared" ref="J86:J100" si="14">TRUNC(H86*G86,2)</f>
        <v>0</v>
      </c>
      <c r="K86" s="30">
        <f t="shared" si="13"/>
        <v>0</v>
      </c>
    </row>
    <row r="87" spans="1:11" s="27" customFormat="1">
      <c r="B87" s="29" t="s">
        <v>140</v>
      </c>
      <c r="C87" s="29" t="s">
        <v>3</v>
      </c>
      <c r="D87" s="29">
        <v>4750</v>
      </c>
      <c r="E87" s="31" t="s">
        <v>72</v>
      </c>
      <c r="F87" s="29" t="s">
        <v>2</v>
      </c>
      <c r="G87" s="33">
        <v>2</v>
      </c>
      <c r="H87" s="30"/>
      <c r="I87" s="35"/>
      <c r="J87" s="30">
        <f t="shared" si="14"/>
        <v>0</v>
      </c>
      <c r="K87" s="30">
        <f t="shared" si="13"/>
        <v>0</v>
      </c>
    </row>
    <row r="88" spans="1:11" s="32" customFormat="1">
      <c r="A88" s="27"/>
      <c r="B88" s="29" t="s">
        <v>141</v>
      </c>
      <c r="C88" s="29" t="s">
        <v>3</v>
      </c>
      <c r="D88" s="28">
        <v>91831</v>
      </c>
      <c r="E88" s="31" t="s">
        <v>172</v>
      </c>
      <c r="F88" s="29" t="s">
        <v>66</v>
      </c>
      <c r="G88" s="33">
        <v>12</v>
      </c>
      <c r="H88" s="30"/>
      <c r="I88" s="30"/>
      <c r="J88" s="30">
        <f>TRUNC(H88*G88,2)</f>
        <v>0</v>
      </c>
      <c r="K88" s="30">
        <f t="shared" si="13"/>
        <v>0</v>
      </c>
    </row>
    <row r="89" spans="1:11" s="32" customFormat="1" ht="29">
      <c r="A89" s="27"/>
      <c r="B89" s="29" t="s">
        <v>142</v>
      </c>
      <c r="C89" s="29" t="s">
        <v>3</v>
      </c>
      <c r="D89" s="28">
        <v>91927</v>
      </c>
      <c r="E89" s="31" t="s">
        <v>171</v>
      </c>
      <c r="F89" s="29" t="s">
        <v>66</v>
      </c>
      <c r="G89" s="33">
        <v>42</v>
      </c>
      <c r="H89" s="30"/>
      <c r="I89" s="30"/>
      <c r="J89" s="30">
        <f>TRUNC(H89*G89,2)</f>
        <v>0</v>
      </c>
      <c r="K89" s="30">
        <f t="shared" si="13"/>
        <v>0</v>
      </c>
    </row>
    <row r="90" spans="1:11" s="32" customFormat="1">
      <c r="A90" s="27"/>
      <c r="B90" s="29" t="s">
        <v>143</v>
      </c>
      <c r="C90" s="29" t="s">
        <v>3</v>
      </c>
      <c r="D90" s="28">
        <v>93661</v>
      </c>
      <c r="E90" s="31" t="s">
        <v>170</v>
      </c>
      <c r="F90" s="29" t="s">
        <v>11</v>
      </c>
      <c r="G90" s="33">
        <v>1</v>
      </c>
      <c r="H90" s="30"/>
      <c r="I90" s="30"/>
      <c r="J90" s="30">
        <f>TRUNC(H90*G90,2)</f>
        <v>0</v>
      </c>
      <c r="K90" s="30">
        <f t="shared" si="13"/>
        <v>0</v>
      </c>
    </row>
    <row r="91" spans="1:11" s="27" customFormat="1" ht="58">
      <c r="B91" s="29" t="s">
        <v>144</v>
      </c>
      <c r="C91" s="28" t="s">
        <v>73</v>
      </c>
      <c r="D91" s="28"/>
      <c r="E91" s="31" t="s">
        <v>200</v>
      </c>
      <c r="F91" s="29" t="s">
        <v>42</v>
      </c>
      <c r="G91" s="33">
        <v>1</v>
      </c>
      <c r="H91" s="30"/>
      <c r="I91" s="30"/>
      <c r="J91" s="30">
        <f t="shared" si="14"/>
        <v>0</v>
      </c>
      <c r="K91" s="30">
        <f t="shared" si="13"/>
        <v>0</v>
      </c>
    </row>
    <row r="92" spans="1:11" s="27" customFormat="1">
      <c r="B92" s="29" t="s">
        <v>145</v>
      </c>
      <c r="C92" s="28" t="s">
        <v>73</v>
      </c>
      <c r="D92" s="28"/>
      <c r="E92" s="31" t="s">
        <v>259</v>
      </c>
      <c r="F92" s="29" t="s">
        <v>11</v>
      </c>
      <c r="G92" s="33">
        <v>1</v>
      </c>
      <c r="H92" s="30"/>
      <c r="I92" s="30"/>
      <c r="J92" s="30">
        <f t="shared" si="14"/>
        <v>0</v>
      </c>
      <c r="K92" s="30">
        <f t="shared" si="13"/>
        <v>0</v>
      </c>
    </row>
    <row r="93" spans="1:11" s="27" customFormat="1">
      <c r="B93" s="29" t="s">
        <v>146</v>
      </c>
      <c r="C93" s="28" t="s">
        <v>73</v>
      </c>
      <c r="D93" s="29"/>
      <c r="E93" s="31" t="s">
        <v>58</v>
      </c>
      <c r="F93" s="29" t="s">
        <v>42</v>
      </c>
      <c r="G93" s="33">
        <v>1</v>
      </c>
      <c r="H93" s="30"/>
      <c r="I93" s="30"/>
      <c r="J93" s="30">
        <f t="shared" si="14"/>
        <v>0</v>
      </c>
      <c r="K93" s="30">
        <f t="shared" ref="K93:K100" si="15">TRUNC(G93*I93,2)</f>
        <v>0</v>
      </c>
    </row>
    <row r="94" spans="1:11" s="27" customFormat="1">
      <c r="B94" s="29" t="s">
        <v>147</v>
      </c>
      <c r="C94" s="28" t="s">
        <v>73</v>
      </c>
      <c r="D94" s="29"/>
      <c r="E94" s="31" t="s">
        <v>59</v>
      </c>
      <c r="F94" s="29" t="s">
        <v>11</v>
      </c>
      <c r="G94" s="33">
        <v>4</v>
      </c>
      <c r="H94" s="30"/>
      <c r="I94" s="30"/>
      <c r="J94" s="30">
        <f t="shared" si="14"/>
        <v>0</v>
      </c>
      <c r="K94" s="30">
        <f t="shared" si="15"/>
        <v>0</v>
      </c>
    </row>
    <row r="95" spans="1:11" s="32" customFormat="1" ht="29">
      <c r="A95" s="27"/>
      <c r="B95" s="29" t="s">
        <v>148</v>
      </c>
      <c r="C95" s="28" t="s">
        <v>73</v>
      </c>
      <c r="D95" s="28"/>
      <c r="E95" s="31" t="s">
        <v>60</v>
      </c>
      <c r="F95" s="29" t="s">
        <v>61</v>
      </c>
      <c r="G95" s="33">
        <v>1.2</v>
      </c>
      <c r="H95" s="30"/>
      <c r="I95" s="30"/>
      <c r="J95" s="30">
        <f t="shared" si="14"/>
        <v>0</v>
      </c>
      <c r="K95" s="30">
        <f t="shared" si="15"/>
        <v>0</v>
      </c>
    </row>
    <row r="96" spans="1:11" s="32" customFormat="1">
      <c r="A96" s="27"/>
      <c r="B96" s="29" t="s">
        <v>149</v>
      </c>
      <c r="C96" s="28" t="s">
        <v>73</v>
      </c>
      <c r="D96" s="28"/>
      <c r="E96" s="31" t="s">
        <v>62</v>
      </c>
      <c r="F96" s="29" t="s">
        <v>63</v>
      </c>
      <c r="G96" s="33">
        <v>0.5</v>
      </c>
      <c r="H96" s="30"/>
      <c r="I96" s="30"/>
      <c r="J96" s="30">
        <f t="shared" si="14"/>
        <v>0</v>
      </c>
      <c r="K96" s="30">
        <f t="shared" si="15"/>
        <v>0</v>
      </c>
    </row>
    <row r="97" spans="1:11" s="32" customFormat="1">
      <c r="A97" s="27"/>
      <c r="B97" s="29" t="s">
        <v>150</v>
      </c>
      <c r="C97" s="29" t="s">
        <v>3</v>
      </c>
      <c r="D97" s="28">
        <v>97331</v>
      </c>
      <c r="E97" s="31" t="s">
        <v>64</v>
      </c>
      <c r="F97" s="29" t="s">
        <v>66</v>
      </c>
      <c r="G97" s="33">
        <v>8</v>
      </c>
      <c r="H97" s="30"/>
      <c r="I97" s="30"/>
      <c r="J97" s="30">
        <f t="shared" si="14"/>
        <v>0</v>
      </c>
      <c r="K97" s="30">
        <f t="shared" si="15"/>
        <v>0</v>
      </c>
    </row>
    <row r="98" spans="1:11" s="32" customFormat="1">
      <c r="A98" s="27"/>
      <c r="B98" s="29" t="s">
        <v>151</v>
      </c>
      <c r="C98" s="29" t="s">
        <v>3</v>
      </c>
      <c r="D98" s="28">
        <v>97330</v>
      </c>
      <c r="E98" s="31" t="s">
        <v>163</v>
      </c>
      <c r="F98" s="29" t="s">
        <v>66</v>
      </c>
      <c r="G98" s="33">
        <v>8</v>
      </c>
      <c r="H98" s="30"/>
      <c r="I98" s="30"/>
      <c r="J98" s="30">
        <f t="shared" si="14"/>
        <v>0</v>
      </c>
      <c r="K98" s="30">
        <f t="shared" si="15"/>
        <v>0</v>
      </c>
    </row>
    <row r="99" spans="1:11" s="32" customFormat="1">
      <c r="A99" s="27"/>
      <c r="B99" s="29" t="s">
        <v>152</v>
      </c>
      <c r="C99" s="28" t="s">
        <v>73</v>
      </c>
      <c r="D99" s="28"/>
      <c r="E99" s="31" t="s">
        <v>67</v>
      </c>
      <c r="F99" s="29" t="s">
        <v>66</v>
      </c>
      <c r="G99" s="33">
        <v>8</v>
      </c>
      <c r="H99" s="30"/>
      <c r="I99" s="30"/>
      <c r="J99" s="30">
        <f t="shared" si="14"/>
        <v>0</v>
      </c>
      <c r="K99" s="30">
        <f t="shared" si="15"/>
        <v>0</v>
      </c>
    </row>
    <row r="100" spans="1:11" s="32" customFormat="1">
      <c r="A100" s="27"/>
      <c r="B100" s="29" t="s">
        <v>185</v>
      </c>
      <c r="C100" s="28" t="s">
        <v>73</v>
      </c>
      <c r="D100" s="28"/>
      <c r="E100" s="31" t="s">
        <v>162</v>
      </c>
      <c r="F100" s="29" t="s">
        <v>66</v>
      </c>
      <c r="G100" s="33">
        <v>11</v>
      </c>
      <c r="H100" s="30"/>
      <c r="I100" s="30"/>
      <c r="J100" s="30">
        <f t="shared" si="14"/>
        <v>0</v>
      </c>
      <c r="K100" s="30">
        <f t="shared" si="15"/>
        <v>0</v>
      </c>
    </row>
    <row r="101" spans="1:11">
      <c r="B101" s="147" t="s">
        <v>89</v>
      </c>
      <c r="C101" s="147"/>
      <c r="D101" s="147"/>
      <c r="E101" s="147"/>
      <c r="F101" s="147"/>
      <c r="G101" s="147"/>
      <c r="H101" s="147"/>
      <c r="I101" s="147"/>
      <c r="J101" s="40">
        <f>SUM(J85:J100)</f>
        <v>0</v>
      </c>
      <c r="K101" s="40">
        <f>SUM(K85:K100)</f>
        <v>0</v>
      </c>
    </row>
    <row r="102" spans="1:11">
      <c r="B102" s="77"/>
      <c r="C102" s="77"/>
      <c r="D102" s="77"/>
      <c r="E102" s="77"/>
      <c r="F102" s="77"/>
      <c r="G102" s="77"/>
      <c r="H102" s="77"/>
      <c r="I102" s="77"/>
      <c r="J102" s="78"/>
      <c r="K102" s="78"/>
    </row>
    <row r="103" spans="1:11" ht="145">
      <c r="B103" s="36" t="s">
        <v>191</v>
      </c>
      <c r="C103" s="36" t="s">
        <v>192</v>
      </c>
      <c r="D103" s="36"/>
      <c r="E103" s="37" t="s">
        <v>208</v>
      </c>
      <c r="F103" s="36" t="s">
        <v>42</v>
      </c>
      <c r="G103" s="38">
        <v>1</v>
      </c>
      <c r="H103" s="39"/>
      <c r="I103" s="39"/>
      <c r="J103" s="39">
        <f>J109</f>
        <v>0</v>
      </c>
      <c r="K103" s="39">
        <f>K109</f>
        <v>0</v>
      </c>
    </row>
    <row r="104" spans="1:11">
      <c r="B104" s="29" t="s">
        <v>202</v>
      </c>
      <c r="C104" s="29" t="s">
        <v>3</v>
      </c>
      <c r="D104" s="29">
        <v>2438</v>
      </c>
      <c r="E104" s="31" t="s">
        <v>210</v>
      </c>
      <c r="F104" s="29" t="s">
        <v>2</v>
      </c>
      <c r="G104" s="33">
        <v>2.5</v>
      </c>
      <c r="H104" s="30"/>
      <c r="I104" s="35"/>
      <c r="J104" s="30">
        <f t="shared" ref="J104:J105" si="16">TRUNC(H104*G104,2)</f>
        <v>0</v>
      </c>
      <c r="K104" s="30">
        <f t="shared" ref="K104:K108" si="17">TRUNC(G104*I104,2)</f>
        <v>0</v>
      </c>
    </row>
    <row r="105" spans="1:11">
      <c r="B105" s="29" t="s">
        <v>203</v>
      </c>
      <c r="C105" s="29" t="s">
        <v>3</v>
      </c>
      <c r="D105" s="29">
        <v>4750</v>
      </c>
      <c r="E105" s="31" t="s">
        <v>72</v>
      </c>
      <c r="F105" s="29" t="s">
        <v>2</v>
      </c>
      <c r="G105" s="33">
        <v>1.5</v>
      </c>
      <c r="H105" s="30"/>
      <c r="I105" s="35"/>
      <c r="J105" s="30">
        <f t="shared" si="16"/>
        <v>0</v>
      </c>
      <c r="K105" s="30">
        <f t="shared" si="17"/>
        <v>0</v>
      </c>
    </row>
    <row r="106" spans="1:11" s="32" customFormat="1">
      <c r="A106" s="27"/>
      <c r="B106" s="29" t="s">
        <v>204</v>
      </c>
      <c r="C106" s="29" t="s">
        <v>3</v>
      </c>
      <c r="D106" s="28">
        <v>91831</v>
      </c>
      <c r="E106" s="31" t="s">
        <v>172</v>
      </c>
      <c r="F106" s="29" t="s">
        <v>66</v>
      </c>
      <c r="G106" s="33">
        <v>10</v>
      </c>
      <c r="H106" s="30"/>
      <c r="I106" s="30"/>
      <c r="J106" s="30">
        <f>TRUNC(H106*G106,2)</f>
        <v>0</v>
      </c>
      <c r="K106" s="30">
        <f t="shared" si="17"/>
        <v>0</v>
      </c>
    </row>
    <row r="107" spans="1:11" ht="29">
      <c r="B107" s="29" t="s">
        <v>205</v>
      </c>
      <c r="C107" s="29" t="s">
        <v>3</v>
      </c>
      <c r="D107" s="28">
        <v>91927</v>
      </c>
      <c r="E107" s="31" t="s">
        <v>171</v>
      </c>
      <c r="F107" s="29" t="s">
        <v>66</v>
      </c>
      <c r="G107" s="33">
        <v>30</v>
      </c>
      <c r="H107" s="30"/>
      <c r="I107" s="30"/>
      <c r="J107" s="30">
        <f>TRUNC(H107*G107,2)</f>
        <v>0</v>
      </c>
      <c r="K107" s="30">
        <f t="shared" si="17"/>
        <v>0</v>
      </c>
    </row>
    <row r="108" spans="1:11" ht="58">
      <c r="B108" s="29" t="s">
        <v>227</v>
      </c>
      <c r="C108" s="28" t="s">
        <v>73</v>
      </c>
      <c r="D108" s="28"/>
      <c r="E108" s="31" t="s">
        <v>201</v>
      </c>
      <c r="F108" s="29" t="s">
        <v>42</v>
      </c>
      <c r="G108" s="33">
        <v>1</v>
      </c>
      <c r="H108" s="30"/>
      <c r="I108" s="30"/>
      <c r="J108" s="30">
        <f t="shared" ref="J108" si="18">TRUNC(H108*G108,2)</f>
        <v>0</v>
      </c>
      <c r="K108" s="30">
        <f t="shared" si="17"/>
        <v>0</v>
      </c>
    </row>
    <row r="109" spans="1:11">
      <c r="B109" s="147" t="s">
        <v>89</v>
      </c>
      <c r="C109" s="147"/>
      <c r="D109" s="147"/>
      <c r="E109" s="147"/>
      <c r="F109" s="147"/>
      <c r="G109" s="147"/>
      <c r="H109" s="147"/>
      <c r="I109" s="147"/>
      <c r="J109" s="40">
        <f>SUM(J104:J108)</f>
        <v>0</v>
      </c>
      <c r="K109" s="40">
        <f>SUM(K104:K108)</f>
        <v>0</v>
      </c>
    </row>
    <row r="110" spans="1:11">
      <c r="B110" s="77"/>
      <c r="C110" s="77"/>
      <c r="D110" s="77"/>
      <c r="E110" s="77"/>
      <c r="F110" s="77"/>
      <c r="G110" s="77"/>
      <c r="H110" s="77"/>
      <c r="I110" s="77"/>
      <c r="J110" s="78"/>
      <c r="K110" s="78"/>
    </row>
    <row r="111" spans="1:11" ht="101.5">
      <c r="B111" s="36" t="s">
        <v>206</v>
      </c>
      <c r="C111" s="36" t="s">
        <v>263</v>
      </c>
      <c r="D111" s="36"/>
      <c r="E111" s="37" t="s">
        <v>265</v>
      </c>
      <c r="F111" s="36" t="s">
        <v>42</v>
      </c>
      <c r="G111" s="38">
        <v>1</v>
      </c>
      <c r="H111" s="39"/>
      <c r="I111" s="39"/>
      <c r="J111" s="39">
        <f>J119</f>
        <v>0</v>
      </c>
      <c r="K111" s="39">
        <f>K119</f>
        <v>0</v>
      </c>
    </row>
    <row r="112" spans="1:11">
      <c r="B112" s="29" t="s">
        <v>212</v>
      </c>
      <c r="C112" s="29" t="s">
        <v>3</v>
      </c>
      <c r="D112" s="29">
        <v>2438</v>
      </c>
      <c r="E112" s="31" t="s">
        <v>210</v>
      </c>
      <c r="F112" s="29" t="s">
        <v>2</v>
      </c>
      <c r="G112" s="33">
        <v>4</v>
      </c>
      <c r="H112" s="30"/>
      <c r="I112" s="35"/>
      <c r="J112" s="30">
        <f t="shared" ref="J112:J113" si="19">TRUNC(H112*G112,2)</f>
        <v>0</v>
      </c>
      <c r="K112" s="30">
        <f t="shared" ref="K112:K117" si="20">TRUNC(G112*I112,2)</f>
        <v>0</v>
      </c>
    </row>
    <row r="113" spans="1:11">
      <c r="B113" s="29" t="s">
        <v>213</v>
      </c>
      <c r="C113" s="29" t="s">
        <v>3</v>
      </c>
      <c r="D113" s="29">
        <v>4750</v>
      </c>
      <c r="E113" s="31" t="s">
        <v>72</v>
      </c>
      <c r="F113" s="29" t="s">
        <v>2</v>
      </c>
      <c r="G113" s="33">
        <v>3</v>
      </c>
      <c r="H113" s="30"/>
      <c r="I113" s="35"/>
      <c r="J113" s="30">
        <f t="shared" si="19"/>
        <v>0</v>
      </c>
      <c r="K113" s="30">
        <f t="shared" si="20"/>
        <v>0</v>
      </c>
    </row>
    <row r="114" spans="1:11">
      <c r="B114" s="29" t="s">
        <v>214</v>
      </c>
      <c r="C114" s="29" t="s">
        <v>3</v>
      </c>
      <c r="D114" s="29">
        <v>96114</v>
      </c>
      <c r="E114" s="31" t="s">
        <v>288</v>
      </c>
      <c r="F114" s="29" t="s">
        <v>174</v>
      </c>
      <c r="G114" s="33">
        <v>0.8</v>
      </c>
      <c r="H114" s="30"/>
      <c r="I114" s="35"/>
      <c r="J114" s="30">
        <f t="shared" ref="J114" si="21">TRUNC(H114*G114,2)</f>
        <v>0</v>
      </c>
      <c r="K114" s="30">
        <f t="shared" ref="K114" si="22">TRUNC(G114*I114,2)</f>
        <v>0</v>
      </c>
    </row>
    <row r="115" spans="1:11" s="32" customFormat="1">
      <c r="A115" s="27"/>
      <c r="B115" s="29" t="s">
        <v>215</v>
      </c>
      <c r="C115" s="29" t="s">
        <v>3</v>
      </c>
      <c r="D115" s="28">
        <v>91831</v>
      </c>
      <c r="E115" s="31" t="s">
        <v>172</v>
      </c>
      <c r="F115" s="29" t="s">
        <v>66</v>
      </c>
      <c r="G115" s="33">
        <v>20</v>
      </c>
      <c r="H115" s="30"/>
      <c r="I115" s="30"/>
      <c r="J115" s="30">
        <f>TRUNC(H115*G115,2)</f>
        <v>0</v>
      </c>
      <c r="K115" s="30">
        <f t="shared" si="20"/>
        <v>0</v>
      </c>
    </row>
    <row r="116" spans="1:11" ht="29">
      <c r="B116" s="29" t="s">
        <v>216</v>
      </c>
      <c r="C116" s="29" t="s">
        <v>3</v>
      </c>
      <c r="D116" s="28">
        <v>91927</v>
      </c>
      <c r="E116" s="31" t="s">
        <v>171</v>
      </c>
      <c r="F116" s="29" t="s">
        <v>66</v>
      </c>
      <c r="G116" s="33">
        <v>60</v>
      </c>
      <c r="H116" s="30"/>
      <c r="I116" s="30"/>
      <c r="J116" s="30">
        <f>TRUNC(H116*G116,2)</f>
        <v>0</v>
      </c>
      <c r="K116" s="30">
        <f t="shared" si="20"/>
        <v>0</v>
      </c>
    </row>
    <row r="117" spans="1:11" s="32" customFormat="1">
      <c r="A117" s="27"/>
      <c r="B117" s="29" t="s">
        <v>266</v>
      </c>
      <c r="C117" s="29" t="s">
        <v>3</v>
      </c>
      <c r="D117" s="28">
        <v>93660</v>
      </c>
      <c r="E117" s="31" t="s">
        <v>169</v>
      </c>
      <c r="F117" s="29" t="s">
        <v>11</v>
      </c>
      <c r="G117" s="33">
        <v>1</v>
      </c>
      <c r="H117" s="30"/>
      <c r="I117" s="30"/>
      <c r="J117" s="30">
        <f>TRUNC(H117*G117,2)</f>
        <v>0</v>
      </c>
      <c r="K117" s="30">
        <f t="shared" si="20"/>
        <v>0</v>
      </c>
    </row>
    <row r="118" spans="1:11" ht="43.5">
      <c r="B118" s="29" t="s">
        <v>289</v>
      </c>
      <c r="C118" s="28" t="s">
        <v>73</v>
      </c>
      <c r="D118" s="28"/>
      <c r="E118" s="31" t="s">
        <v>258</v>
      </c>
      <c r="F118" s="29" t="s">
        <v>42</v>
      </c>
      <c r="G118" s="33">
        <v>1</v>
      </c>
      <c r="H118" s="30"/>
      <c r="I118" s="30"/>
      <c r="J118" s="30">
        <f t="shared" ref="J118" si="23">TRUNC(H118*G118,2)</f>
        <v>0</v>
      </c>
      <c r="K118" s="30">
        <f t="shared" ref="K118" si="24">TRUNC(G118*I118,2)</f>
        <v>0</v>
      </c>
    </row>
    <row r="119" spans="1:11">
      <c r="B119" s="147" t="s">
        <v>89</v>
      </c>
      <c r="C119" s="147"/>
      <c r="D119" s="147"/>
      <c r="E119" s="147"/>
      <c r="F119" s="147"/>
      <c r="G119" s="147"/>
      <c r="H119" s="147"/>
      <c r="I119" s="147"/>
      <c r="J119" s="40">
        <f>SUM(J112:J118)</f>
        <v>0</v>
      </c>
      <c r="K119" s="40">
        <f>SUM(K112:K118)</f>
        <v>0</v>
      </c>
    </row>
    <row r="120" spans="1:11">
      <c r="B120" s="77"/>
      <c r="C120" s="77"/>
      <c r="D120" s="77"/>
      <c r="E120" s="77"/>
      <c r="F120" s="77"/>
      <c r="G120" s="77"/>
      <c r="H120" s="77"/>
      <c r="I120" s="77"/>
      <c r="J120" s="78"/>
      <c r="K120" s="78"/>
    </row>
    <row r="121" spans="1:11" ht="116">
      <c r="B121" s="36" t="s">
        <v>207</v>
      </c>
      <c r="C121" s="36" t="s">
        <v>192</v>
      </c>
      <c r="D121" s="36"/>
      <c r="E121" s="37" t="s">
        <v>224</v>
      </c>
      <c r="F121" s="36" t="s">
        <v>42</v>
      </c>
      <c r="G121" s="38">
        <v>1</v>
      </c>
      <c r="H121" s="39"/>
      <c r="I121" s="39"/>
      <c r="J121" s="39">
        <f>J130</f>
        <v>0</v>
      </c>
      <c r="K121" s="39">
        <f>K130</f>
        <v>0</v>
      </c>
    </row>
    <row r="122" spans="1:11">
      <c r="B122" s="29" t="s">
        <v>217</v>
      </c>
      <c r="C122" s="29" t="s">
        <v>3</v>
      </c>
      <c r="D122" s="29">
        <v>2438</v>
      </c>
      <c r="E122" s="31" t="s">
        <v>210</v>
      </c>
      <c r="F122" s="29" t="s">
        <v>2</v>
      </c>
      <c r="G122" s="33">
        <v>3</v>
      </c>
      <c r="H122" s="30"/>
      <c r="I122" s="35"/>
      <c r="J122" s="30">
        <f t="shared" ref="J122:J124" si="25">TRUNC(H122*G122,2)</f>
        <v>0</v>
      </c>
      <c r="K122" s="30">
        <f t="shared" ref="K122:K129" si="26">TRUNC(G122*I122,2)</f>
        <v>0</v>
      </c>
    </row>
    <row r="123" spans="1:11" s="27" customFormat="1">
      <c r="B123" s="29" t="s">
        <v>218</v>
      </c>
      <c r="C123" s="29" t="s">
        <v>3</v>
      </c>
      <c r="D123" s="29">
        <v>251</v>
      </c>
      <c r="E123" s="31" t="s">
        <v>71</v>
      </c>
      <c r="F123" s="29" t="s">
        <v>2</v>
      </c>
      <c r="G123" s="33">
        <v>3</v>
      </c>
      <c r="H123" s="30"/>
      <c r="I123" s="35"/>
      <c r="J123" s="30">
        <f>TRUNC(H123*G123,2)</f>
        <v>0</v>
      </c>
      <c r="K123" s="30">
        <f>TRUNC(G123*I123,2)</f>
        <v>0</v>
      </c>
    </row>
    <row r="124" spans="1:11">
      <c r="B124" s="29" t="s">
        <v>219</v>
      </c>
      <c r="C124" s="29" t="s">
        <v>3</v>
      </c>
      <c r="D124" s="29">
        <v>4750</v>
      </c>
      <c r="E124" s="31" t="s">
        <v>72</v>
      </c>
      <c r="F124" s="29" t="s">
        <v>2</v>
      </c>
      <c r="G124" s="33">
        <v>1</v>
      </c>
      <c r="H124" s="30"/>
      <c r="I124" s="35"/>
      <c r="J124" s="30">
        <f t="shared" si="25"/>
        <v>0</v>
      </c>
      <c r="K124" s="30">
        <f t="shared" si="26"/>
        <v>0</v>
      </c>
    </row>
    <row r="125" spans="1:11" s="32" customFormat="1">
      <c r="A125" s="27"/>
      <c r="B125" s="29" t="s">
        <v>220</v>
      </c>
      <c r="C125" s="29" t="s">
        <v>3</v>
      </c>
      <c r="D125" s="28">
        <v>91831</v>
      </c>
      <c r="E125" s="31" t="s">
        <v>172</v>
      </c>
      <c r="F125" s="29" t="s">
        <v>66</v>
      </c>
      <c r="G125" s="33">
        <v>12</v>
      </c>
      <c r="H125" s="30"/>
      <c r="I125" s="30"/>
      <c r="J125" s="30">
        <f>TRUNC(H125*G125,2)</f>
        <v>0</v>
      </c>
      <c r="K125" s="30">
        <f t="shared" si="26"/>
        <v>0</v>
      </c>
    </row>
    <row r="126" spans="1:11" ht="29">
      <c r="B126" s="29" t="s">
        <v>221</v>
      </c>
      <c r="C126" s="29" t="s">
        <v>3</v>
      </c>
      <c r="D126" s="28">
        <v>91927</v>
      </c>
      <c r="E126" s="31" t="s">
        <v>171</v>
      </c>
      <c r="F126" s="29" t="s">
        <v>66</v>
      </c>
      <c r="G126" s="33">
        <v>36</v>
      </c>
      <c r="H126" s="30"/>
      <c r="I126" s="30"/>
      <c r="J126" s="30">
        <f>TRUNC(H126*G126,2)</f>
        <v>0</v>
      </c>
      <c r="K126" s="30">
        <f t="shared" si="26"/>
        <v>0</v>
      </c>
    </row>
    <row r="127" spans="1:11" s="32" customFormat="1">
      <c r="A127" s="27"/>
      <c r="B127" s="29" t="s">
        <v>222</v>
      </c>
      <c r="C127" s="29" t="s">
        <v>3</v>
      </c>
      <c r="D127" s="28">
        <v>93661</v>
      </c>
      <c r="E127" s="31" t="s">
        <v>170</v>
      </c>
      <c r="F127" s="29" t="s">
        <v>11</v>
      </c>
      <c r="G127" s="33">
        <v>1</v>
      </c>
      <c r="H127" s="30"/>
      <c r="I127" s="30"/>
      <c r="J127" s="30">
        <f>TRUNC(H127*G127,2)</f>
        <v>0</v>
      </c>
      <c r="K127" s="30">
        <f t="shared" si="26"/>
        <v>0</v>
      </c>
    </row>
    <row r="128" spans="1:11" ht="43.5">
      <c r="B128" s="29" t="s">
        <v>223</v>
      </c>
      <c r="C128" s="28" t="s">
        <v>73</v>
      </c>
      <c r="D128" s="28"/>
      <c r="E128" s="31" t="s">
        <v>211</v>
      </c>
      <c r="F128" s="29" t="s">
        <v>42</v>
      </c>
      <c r="G128" s="33">
        <v>1</v>
      </c>
      <c r="H128" s="30"/>
      <c r="I128" s="30"/>
      <c r="J128" s="30">
        <f t="shared" ref="J128" si="27">TRUNC(H128*G128,2)</f>
        <v>0</v>
      </c>
      <c r="K128" s="30">
        <f t="shared" ref="K128" si="28">TRUNC(G128*I128,2)</f>
        <v>0</v>
      </c>
    </row>
    <row r="129" spans="1:11" ht="29">
      <c r="B129" s="29" t="s">
        <v>228</v>
      </c>
      <c r="C129" s="28" t="s">
        <v>73</v>
      </c>
      <c r="D129" s="28"/>
      <c r="E129" s="31" t="s">
        <v>260</v>
      </c>
      <c r="F129" s="29" t="s">
        <v>42</v>
      </c>
      <c r="G129" s="33">
        <v>1</v>
      </c>
      <c r="H129" s="30"/>
      <c r="I129" s="30"/>
      <c r="J129" s="30">
        <f t="shared" ref="J129" si="29">TRUNC(H129*G129,2)</f>
        <v>0</v>
      </c>
      <c r="K129" s="30">
        <f t="shared" si="26"/>
        <v>0</v>
      </c>
    </row>
    <row r="130" spans="1:11">
      <c r="B130" s="147" t="s">
        <v>89</v>
      </c>
      <c r="C130" s="147"/>
      <c r="D130" s="147"/>
      <c r="E130" s="147"/>
      <c r="F130" s="147"/>
      <c r="G130" s="147"/>
      <c r="H130" s="147"/>
      <c r="I130" s="147"/>
      <c r="J130" s="40">
        <f>SUM(J122:J129)</f>
        <v>0</v>
      </c>
      <c r="K130" s="40">
        <f>SUM(K122:K129)</f>
        <v>0</v>
      </c>
    </row>
    <row r="132" spans="1:11" s="24" customFormat="1">
      <c r="A132" s="23"/>
      <c r="B132" s="41" t="s">
        <v>18</v>
      </c>
      <c r="C132" s="148" t="s">
        <v>290</v>
      </c>
      <c r="D132" s="148"/>
      <c r="E132" s="148"/>
      <c r="F132" s="148"/>
      <c r="G132" s="148"/>
      <c r="H132" s="148"/>
      <c r="I132" s="148"/>
      <c r="J132" s="148"/>
      <c r="K132" s="148"/>
    </row>
    <row r="134" spans="1:11" s="26" customFormat="1" ht="87">
      <c r="A134" s="25"/>
      <c r="B134" s="36" t="s">
        <v>6</v>
      </c>
      <c r="C134" s="36"/>
      <c r="D134" s="36"/>
      <c r="E134" s="37" t="s">
        <v>261</v>
      </c>
      <c r="F134" s="36" t="s">
        <v>42</v>
      </c>
      <c r="G134" s="38">
        <v>1</v>
      </c>
      <c r="H134" s="39"/>
      <c r="I134" s="39"/>
      <c r="J134" s="39">
        <f>J138</f>
        <v>0</v>
      </c>
      <c r="K134" s="39">
        <f>K138</f>
        <v>0</v>
      </c>
    </row>
    <row r="135" spans="1:11" s="27" customFormat="1">
      <c r="B135" s="29" t="s">
        <v>153</v>
      </c>
      <c r="C135" s="29" t="s">
        <v>3</v>
      </c>
      <c r="D135" s="29">
        <v>251</v>
      </c>
      <c r="E135" s="31" t="s">
        <v>71</v>
      </c>
      <c r="F135" s="29" t="s">
        <v>2</v>
      </c>
      <c r="G135" s="33">
        <v>2</v>
      </c>
      <c r="H135" s="30"/>
      <c r="I135" s="35"/>
      <c r="J135" s="30">
        <f>TRUNC(H135*G135,2)</f>
        <v>0</v>
      </c>
      <c r="K135" s="30">
        <f>TRUNC(G135*I135,2)</f>
        <v>0</v>
      </c>
    </row>
    <row r="136" spans="1:11" s="27" customFormat="1">
      <c r="B136" s="29" t="s">
        <v>154</v>
      </c>
      <c r="C136" s="29" t="s">
        <v>3</v>
      </c>
      <c r="D136" s="29">
        <v>4750</v>
      </c>
      <c r="E136" s="31" t="s">
        <v>72</v>
      </c>
      <c r="F136" s="29" t="s">
        <v>2</v>
      </c>
      <c r="G136" s="33">
        <v>5</v>
      </c>
      <c r="H136" s="30"/>
      <c r="I136" s="35"/>
      <c r="J136" s="30">
        <f t="shared" ref="J136:J137" si="30">TRUNC(H136*G136,2)</f>
        <v>0</v>
      </c>
      <c r="K136" s="30">
        <f>TRUNC(G136*I136,2)</f>
        <v>0</v>
      </c>
    </row>
    <row r="137" spans="1:11" s="27" customFormat="1" ht="43.5">
      <c r="B137" s="29" t="s">
        <v>155</v>
      </c>
      <c r="C137" s="29" t="s">
        <v>3</v>
      </c>
      <c r="D137" s="29">
        <v>100674</v>
      </c>
      <c r="E137" s="31" t="s">
        <v>177</v>
      </c>
      <c r="F137" s="29" t="s">
        <v>174</v>
      </c>
      <c r="G137" s="33">
        <v>1.5</v>
      </c>
      <c r="H137" s="30"/>
      <c r="I137" s="35"/>
      <c r="J137" s="30">
        <f t="shared" si="30"/>
        <v>0</v>
      </c>
      <c r="K137" s="30">
        <f>TRUNC(G137*I137,2)</f>
        <v>0</v>
      </c>
    </row>
    <row r="138" spans="1:11">
      <c r="B138" s="147" t="s">
        <v>89</v>
      </c>
      <c r="C138" s="147"/>
      <c r="D138" s="147"/>
      <c r="E138" s="147"/>
      <c r="F138" s="147"/>
      <c r="G138" s="147"/>
      <c r="H138" s="147"/>
      <c r="I138" s="147"/>
      <c r="J138" s="40">
        <f>SUM(J135:J137)</f>
        <v>0</v>
      </c>
      <c r="K138" s="40">
        <f>SUM(K135:K137)</f>
        <v>0</v>
      </c>
    </row>
    <row r="139" spans="1:11">
      <c r="G139" s="34"/>
    </row>
    <row r="140" spans="1:11" s="26" customFormat="1" ht="101.5">
      <c r="A140" s="25"/>
      <c r="B140" s="36" t="s">
        <v>156</v>
      </c>
      <c r="C140" s="36"/>
      <c r="D140" s="36"/>
      <c r="E140" s="37" t="s">
        <v>262</v>
      </c>
      <c r="F140" s="36" t="s">
        <v>42</v>
      </c>
      <c r="G140" s="38">
        <v>1</v>
      </c>
      <c r="H140" s="39"/>
      <c r="I140" s="39"/>
      <c r="J140" s="39">
        <f>J148</f>
        <v>0</v>
      </c>
      <c r="K140" s="39">
        <f>K148</f>
        <v>0</v>
      </c>
    </row>
    <row r="141" spans="1:11" s="27" customFormat="1">
      <c r="B141" s="29" t="s">
        <v>242</v>
      </c>
      <c r="C141" s="29" t="s">
        <v>3</v>
      </c>
      <c r="D141" s="29">
        <v>251</v>
      </c>
      <c r="E141" s="31" t="s">
        <v>71</v>
      </c>
      <c r="F141" s="29" t="s">
        <v>2</v>
      </c>
      <c r="G141" s="33">
        <v>2</v>
      </c>
      <c r="H141" s="30"/>
      <c r="I141" s="35"/>
      <c r="J141" s="30">
        <f>TRUNC(H141*G141,2)</f>
        <v>0</v>
      </c>
      <c r="K141" s="30">
        <f t="shared" ref="K141:K147" si="31">TRUNC(G141*I141,2)</f>
        <v>0</v>
      </c>
    </row>
    <row r="142" spans="1:11" s="27" customFormat="1">
      <c r="B142" s="29" t="s">
        <v>243</v>
      </c>
      <c r="C142" s="29" t="s">
        <v>3</v>
      </c>
      <c r="D142" s="29">
        <v>4750</v>
      </c>
      <c r="E142" s="31" t="s">
        <v>72</v>
      </c>
      <c r="F142" s="29" t="s">
        <v>2</v>
      </c>
      <c r="G142" s="33">
        <v>6</v>
      </c>
      <c r="H142" s="30"/>
      <c r="I142" s="35"/>
      <c r="J142" s="30">
        <f t="shared" ref="J142:J147" si="32">TRUNC(H142*G142,2)</f>
        <v>0</v>
      </c>
      <c r="K142" s="30">
        <f t="shared" si="31"/>
        <v>0</v>
      </c>
    </row>
    <row r="143" spans="1:11" s="27" customFormat="1">
      <c r="B143" s="29" t="s">
        <v>244</v>
      </c>
      <c r="C143" s="29" t="s">
        <v>3</v>
      </c>
      <c r="D143" s="29">
        <v>34466</v>
      </c>
      <c r="E143" s="31" t="s">
        <v>246</v>
      </c>
      <c r="F143" s="29" t="s">
        <v>2</v>
      </c>
      <c r="G143" s="33">
        <v>2</v>
      </c>
      <c r="H143" s="30"/>
      <c r="I143" s="35"/>
      <c r="J143" s="30">
        <f t="shared" ref="J143" si="33">TRUNC(H143*G143,2)</f>
        <v>0</v>
      </c>
      <c r="K143" s="30">
        <f t="shared" si="31"/>
        <v>0</v>
      </c>
    </row>
    <row r="144" spans="1:11" s="27" customFormat="1" ht="29">
      <c r="B144" s="29" t="s">
        <v>245</v>
      </c>
      <c r="C144" s="29" t="s">
        <v>3</v>
      </c>
      <c r="D144" s="29">
        <v>88420</v>
      </c>
      <c r="E144" s="31" t="s">
        <v>251</v>
      </c>
      <c r="F144" s="29" t="s">
        <v>174</v>
      </c>
      <c r="G144" s="33">
        <v>6</v>
      </c>
      <c r="H144" s="30"/>
      <c r="I144" s="35"/>
      <c r="J144" s="30">
        <f t="shared" ref="J144:J146" si="34">TRUNC(H144*G144,2)</f>
        <v>0</v>
      </c>
      <c r="K144" s="30">
        <f t="shared" si="31"/>
        <v>0</v>
      </c>
    </row>
    <row r="145" spans="1:11" s="27" customFormat="1">
      <c r="B145" s="29" t="s">
        <v>247</v>
      </c>
      <c r="C145" s="29" t="s">
        <v>3</v>
      </c>
      <c r="D145" s="29">
        <v>96370</v>
      </c>
      <c r="E145" s="31" t="s">
        <v>250</v>
      </c>
      <c r="F145" s="29" t="s">
        <v>174</v>
      </c>
      <c r="G145" s="33">
        <v>1.5</v>
      </c>
      <c r="H145" s="30"/>
      <c r="I145" s="35"/>
      <c r="J145" s="30">
        <f t="shared" si="34"/>
        <v>0</v>
      </c>
      <c r="K145" s="30">
        <f t="shared" si="31"/>
        <v>0</v>
      </c>
    </row>
    <row r="146" spans="1:11" s="27" customFormat="1">
      <c r="B146" s="29" t="s">
        <v>248</v>
      </c>
      <c r="C146" s="29" t="s">
        <v>3</v>
      </c>
      <c r="D146" s="29">
        <v>11062</v>
      </c>
      <c r="E146" s="31" t="s">
        <v>249</v>
      </c>
      <c r="F146" s="29" t="s">
        <v>174</v>
      </c>
      <c r="G146" s="33">
        <v>1.5</v>
      </c>
      <c r="H146" s="30"/>
      <c r="I146" s="35"/>
      <c r="J146" s="30">
        <f t="shared" si="34"/>
        <v>0</v>
      </c>
      <c r="K146" s="30">
        <f t="shared" si="31"/>
        <v>0</v>
      </c>
    </row>
    <row r="147" spans="1:11" s="27" customFormat="1" ht="29">
      <c r="B147" s="29" t="s">
        <v>252</v>
      </c>
      <c r="C147" s="29" t="s">
        <v>3</v>
      </c>
      <c r="D147" s="29">
        <v>87484</v>
      </c>
      <c r="E147" s="31" t="s">
        <v>176</v>
      </c>
      <c r="F147" s="29" t="s">
        <v>174</v>
      </c>
      <c r="G147" s="33">
        <v>0.5</v>
      </c>
      <c r="H147" s="30"/>
      <c r="I147" s="35"/>
      <c r="J147" s="30">
        <f t="shared" si="32"/>
        <v>0</v>
      </c>
      <c r="K147" s="30">
        <f t="shared" si="31"/>
        <v>0</v>
      </c>
    </row>
    <row r="148" spans="1:11">
      <c r="B148" s="147" t="s">
        <v>89</v>
      </c>
      <c r="C148" s="147"/>
      <c r="D148" s="147"/>
      <c r="E148" s="147"/>
      <c r="F148" s="147"/>
      <c r="G148" s="147"/>
      <c r="H148" s="147"/>
      <c r="I148" s="147"/>
      <c r="J148" s="40">
        <f>SUM(J141:J147)</f>
        <v>0</v>
      </c>
      <c r="K148" s="40">
        <f>SUM(K141:K147)</f>
        <v>0</v>
      </c>
    </row>
    <row r="149" spans="1:11">
      <c r="G149" s="34"/>
    </row>
    <row r="150" spans="1:11" s="26" customFormat="1" ht="72.5">
      <c r="A150" s="25"/>
      <c r="B150" s="36" t="s">
        <v>157</v>
      </c>
      <c r="C150" s="36"/>
      <c r="D150" s="36"/>
      <c r="E150" s="37" t="s">
        <v>296</v>
      </c>
      <c r="F150" s="36" t="s">
        <v>42</v>
      </c>
      <c r="G150" s="38">
        <v>1</v>
      </c>
      <c r="H150" s="39"/>
      <c r="I150" s="39"/>
      <c r="J150" s="39">
        <f>J153</f>
        <v>0</v>
      </c>
      <c r="K150" s="39">
        <f>K153</f>
        <v>0</v>
      </c>
    </row>
    <row r="151" spans="1:11" s="27" customFormat="1" ht="29">
      <c r="B151" s="29" t="s">
        <v>158</v>
      </c>
      <c r="C151" s="29" t="s">
        <v>3</v>
      </c>
      <c r="D151" s="29">
        <v>96113</v>
      </c>
      <c r="E151" s="31" t="s">
        <v>295</v>
      </c>
      <c r="F151" s="29" t="s">
        <v>174</v>
      </c>
      <c r="G151" s="33">
        <v>16</v>
      </c>
      <c r="H151" s="30"/>
      <c r="I151" s="35"/>
      <c r="J151" s="30">
        <f t="shared" ref="J151:J152" si="35">TRUNC(H151*G151,2)</f>
        <v>0</v>
      </c>
      <c r="K151" s="30">
        <f>TRUNC(G151*I151,2)</f>
        <v>0</v>
      </c>
    </row>
    <row r="152" spans="1:11" s="27" customFormat="1">
      <c r="B152" s="29" t="s">
        <v>159</v>
      </c>
      <c r="C152" s="29" t="s">
        <v>3</v>
      </c>
      <c r="D152" s="29">
        <v>88488</v>
      </c>
      <c r="E152" s="31" t="s">
        <v>293</v>
      </c>
      <c r="F152" s="29" t="s">
        <v>174</v>
      </c>
      <c r="G152" s="33">
        <v>16</v>
      </c>
      <c r="H152" s="30"/>
      <c r="I152" s="35"/>
      <c r="J152" s="30">
        <f t="shared" si="35"/>
        <v>0</v>
      </c>
      <c r="K152" s="30">
        <f>TRUNC(G152*I152,2)</f>
        <v>0</v>
      </c>
    </row>
    <row r="153" spans="1:11">
      <c r="B153" s="149" t="s">
        <v>89</v>
      </c>
      <c r="C153" s="150"/>
      <c r="D153" s="150"/>
      <c r="E153" s="150"/>
      <c r="F153" s="150"/>
      <c r="G153" s="150"/>
      <c r="H153" s="150"/>
      <c r="I153" s="151"/>
      <c r="J153" s="40">
        <f>SUM(J151:J152)</f>
        <v>0</v>
      </c>
      <c r="K153" s="40">
        <f>SUM(K151:K152)</f>
        <v>0</v>
      </c>
    </row>
    <row r="155" spans="1:11" s="26" customFormat="1" ht="72.5">
      <c r="A155" s="25"/>
      <c r="B155" s="36" t="s">
        <v>297</v>
      </c>
      <c r="C155" s="36"/>
      <c r="D155" s="36"/>
      <c r="E155" s="37" t="s">
        <v>304</v>
      </c>
      <c r="F155" s="36" t="s">
        <v>42</v>
      </c>
      <c r="G155" s="38">
        <v>1</v>
      </c>
      <c r="H155" s="39"/>
      <c r="I155" s="39"/>
      <c r="J155" s="39">
        <f>J160</f>
        <v>0</v>
      </c>
      <c r="K155" s="39">
        <f>K160</f>
        <v>0</v>
      </c>
    </row>
    <row r="156" spans="1:11" s="27" customFormat="1">
      <c r="B156" s="29" t="s">
        <v>298</v>
      </c>
      <c r="C156" s="29" t="s">
        <v>3</v>
      </c>
      <c r="D156" s="29">
        <v>4750</v>
      </c>
      <c r="E156" s="31" t="s">
        <v>72</v>
      </c>
      <c r="F156" s="29" t="s">
        <v>2</v>
      </c>
      <c r="G156" s="33">
        <v>8</v>
      </c>
      <c r="H156" s="30"/>
      <c r="I156" s="35"/>
      <c r="J156" s="30">
        <f t="shared" ref="J156:J157" si="36">TRUNC(H156*G156,2)</f>
        <v>0</v>
      </c>
      <c r="K156" s="30">
        <f t="shared" ref="K156:K157" si="37">TRUNC(G156*I156,2)</f>
        <v>0</v>
      </c>
    </row>
    <row r="157" spans="1:11" s="27" customFormat="1">
      <c r="B157" s="29" t="s">
        <v>299</v>
      </c>
      <c r="C157" s="29" t="s">
        <v>3</v>
      </c>
      <c r="D157" s="29">
        <v>34466</v>
      </c>
      <c r="E157" s="31" t="s">
        <v>246</v>
      </c>
      <c r="F157" s="29" t="s">
        <v>2</v>
      </c>
      <c r="G157" s="33">
        <v>2</v>
      </c>
      <c r="H157" s="30"/>
      <c r="I157" s="35"/>
      <c r="J157" s="30">
        <f t="shared" si="36"/>
        <v>0</v>
      </c>
      <c r="K157" s="30">
        <f t="shared" si="37"/>
        <v>0</v>
      </c>
    </row>
    <row r="158" spans="1:11" s="27" customFormat="1">
      <c r="B158" s="29" t="s">
        <v>300</v>
      </c>
      <c r="C158" s="29" t="s">
        <v>3</v>
      </c>
      <c r="D158" s="29">
        <v>96370</v>
      </c>
      <c r="E158" s="31" t="s">
        <v>301</v>
      </c>
      <c r="F158" s="29" t="s">
        <v>174</v>
      </c>
      <c r="G158" s="33">
        <v>2.5</v>
      </c>
      <c r="H158" s="30"/>
      <c r="I158" s="35"/>
      <c r="J158" s="30">
        <f t="shared" ref="J158" si="38">TRUNC(H158*G158,2)</f>
        <v>0</v>
      </c>
      <c r="K158" s="30">
        <f t="shared" ref="K158" si="39">TRUNC(G158*I158,2)</f>
        <v>0</v>
      </c>
    </row>
    <row r="159" spans="1:11" s="27" customFormat="1">
      <c r="B159" s="29" t="s">
        <v>303</v>
      </c>
      <c r="C159" s="29" t="s">
        <v>3</v>
      </c>
      <c r="D159" s="29">
        <v>88489</v>
      </c>
      <c r="E159" s="31" t="s">
        <v>302</v>
      </c>
      <c r="F159" s="29" t="s">
        <v>174</v>
      </c>
      <c r="G159" s="33">
        <v>2.5</v>
      </c>
      <c r="H159" s="30"/>
      <c r="I159" s="35"/>
      <c r="J159" s="30">
        <f t="shared" ref="J159" si="40">TRUNC(H159*G159,2)</f>
        <v>0</v>
      </c>
      <c r="K159" s="30">
        <f>TRUNC(G159*I159,2)</f>
        <v>0</v>
      </c>
    </row>
    <row r="160" spans="1:11">
      <c r="B160" s="149" t="s">
        <v>89</v>
      </c>
      <c r="C160" s="150"/>
      <c r="D160" s="150"/>
      <c r="E160" s="150"/>
      <c r="F160" s="150"/>
      <c r="G160" s="150"/>
      <c r="H160" s="150"/>
      <c r="I160" s="151"/>
      <c r="J160" s="40">
        <f>SUM(J158:J159)</f>
        <v>0</v>
      </c>
      <c r="K160" s="40">
        <f>SUM(K156:K159)</f>
        <v>0</v>
      </c>
    </row>
    <row r="162" spans="1:11" s="24" customFormat="1">
      <c r="A162" s="23"/>
      <c r="B162" s="41" t="s">
        <v>23</v>
      </c>
      <c r="C162" s="148" t="s">
        <v>54</v>
      </c>
      <c r="D162" s="148"/>
      <c r="E162" s="148"/>
      <c r="F162" s="148"/>
      <c r="G162" s="148"/>
      <c r="H162" s="148"/>
      <c r="I162" s="148"/>
      <c r="J162" s="148"/>
      <c r="K162" s="148"/>
    </row>
    <row r="164" spans="1:11" ht="29">
      <c r="B164" s="36" t="s">
        <v>209</v>
      </c>
      <c r="C164" s="36"/>
      <c r="D164" s="36"/>
      <c r="E164" s="37" t="s">
        <v>167</v>
      </c>
      <c r="F164" s="29" t="s">
        <v>178</v>
      </c>
      <c r="G164" s="38">
        <v>1</v>
      </c>
      <c r="H164" s="39"/>
      <c r="I164" s="39"/>
      <c r="J164" s="39">
        <f>J166</f>
        <v>0</v>
      </c>
      <c r="K164" s="39">
        <f>K166</f>
        <v>0</v>
      </c>
    </row>
    <row r="165" spans="1:11">
      <c r="B165" s="29" t="s">
        <v>160</v>
      </c>
      <c r="C165" s="29" t="s">
        <v>179</v>
      </c>
      <c r="D165" s="29" t="s">
        <v>180</v>
      </c>
      <c r="E165" s="31" t="s">
        <v>166</v>
      </c>
      <c r="F165" s="29" t="s">
        <v>178</v>
      </c>
      <c r="G165" s="33">
        <v>1</v>
      </c>
      <c r="H165" s="30"/>
      <c r="I165" s="35"/>
      <c r="J165" s="30">
        <f t="shared" ref="J165" si="41">TRUNC(H165*G165,2)</f>
        <v>0</v>
      </c>
      <c r="K165" s="30">
        <f>TRUNC(G165*I165,2)</f>
        <v>0</v>
      </c>
    </row>
    <row r="166" spans="1:11">
      <c r="B166" s="147" t="s">
        <v>89</v>
      </c>
      <c r="C166" s="147"/>
      <c r="D166" s="147"/>
      <c r="E166" s="147"/>
      <c r="F166" s="147"/>
      <c r="G166" s="147"/>
      <c r="H166" s="147"/>
      <c r="I166" s="147"/>
      <c r="J166" s="40">
        <f>SUM(J165:J165)</f>
        <v>0</v>
      </c>
      <c r="K166" s="40">
        <f>SUM(K165:K165)</f>
        <v>0</v>
      </c>
    </row>
    <row r="168" spans="1:11" ht="188.5">
      <c r="B168" s="36" t="s">
        <v>225</v>
      </c>
      <c r="C168" s="36"/>
      <c r="D168" s="36"/>
      <c r="E168" s="37" t="s">
        <v>226</v>
      </c>
      <c r="F168" s="36" t="s">
        <v>42</v>
      </c>
      <c r="G168" s="38">
        <v>1</v>
      </c>
      <c r="H168" s="39"/>
      <c r="I168" s="39"/>
      <c r="J168" s="39">
        <f>J182</f>
        <v>0</v>
      </c>
      <c r="K168" s="39">
        <f>K182</f>
        <v>0</v>
      </c>
    </row>
    <row r="169" spans="1:11">
      <c r="B169" s="29" t="s">
        <v>229</v>
      </c>
      <c r="C169" s="29" t="s">
        <v>3</v>
      </c>
      <c r="D169" s="29">
        <v>251</v>
      </c>
      <c r="E169" s="31" t="s">
        <v>71</v>
      </c>
      <c r="F169" s="29" t="s">
        <v>2</v>
      </c>
      <c r="G169" s="33">
        <v>10</v>
      </c>
      <c r="H169" s="30"/>
      <c r="I169" s="35"/>
      <c r="J169" s="30">
        <f>TRUNC(H169*G169,2)</f>
        <v>0</v>
      </c>
      <c r="K169" s="30">
        <f t="shared" ref="K169:K181" si="42">TRUNC(G169*I169,2)</f>
        <v>0</v>
      </c>
    </row>
    <row r="170" spans="1:11">
      <c r="B170" s="29" t="s">
        <v>230</v>
      </c>
      <c r="C170" s="29" t="s">
        <v>3</v>
      </c>
      <c r="D170" s="29">
        <v>34794</v>
      </c>
      <c r="E170" s="31" t="s">
        <v>70</v>
      </c>
      <c r="F170" s="29" t="s">
        <v>2</v>
      </c>
      <c r="G170" s="33">
        <v>10</v>
      </c>
      <c r="H170" s="30"/>
      <c r="I170" s="35"/>
      <c r="J170" s="30">
        <f t="shared" ref="J170:J171" si="43">TRUNC(H170*G170,2)</f>
        <v>0</v>
      </c>
      <c r="K170" s="30">
        <f t="shared" si="42"/>
        <v>0</v>
      </c>
    </row>
    <row r="171" spans="1:11">
      <c r="B171" s="29" t="s">
        <v>231</v>
      </c>
      <c r="C171" s="29" t="s">
        <v>3</v>
      </c>
      <c r="D171" s="29">
        <v>4750</v>
      </c>
      <c r="E171" s="31" t="s">
        <v>72</v>
      </c>
      <c r="F171" s="29" t="s">
        <v>2</v>
      </c>
      <c r="G171" s="33">
        <v>2</v>
      </c>
      <c r="H171" s="30"/>
      <c r="I171" s="35"/>
      <c r="J171" s="30">
        <f t="shared" si="43"/>
        <v>0</v>
      </c>
      <c r="K171" s="30">
        <f t="shared" si="42"/>
        <v>0</v>
      </c>
    </row>
    <row r="172" spans="1:11">
      <c r="B172" s="29" t="s">
        <v>232</v>
      </c>
      <c r="C172" s="29" t="s">
        <v>3</v>
      </c>
      <c r="D172" s="28">
        <v>91831</v>
      </c>
      <c r="E172" s="31" t="s">
        <v>172</v>
      </c>
      <c r="F172" s="29" t="s">
        <v>66</v>
      </c>
      <c r="G172" s="33">
        <v>5</v>
      </c>
      <c r="H172" s="30"/>
      <c r="I172" s="30"/>
      <c r="J172" s="30">
        <f>TRUNC(H172*G172,2)</f>
        <v>0</v>
      </c>
      <c r="K172" s="30">
        <f t="shared" si="42"/>
        <v>0</v>
      </c>
    </row>
    <row r="173" spans="1:11" ht="29">
      <c r="B173" s="29" t="s">
        <v>233</v>
      </c>
      <c r="C173" s="29" t="s">
        <v>3</v>
      </c>
      <c r="D173" s="28">
        <v>91927</v>
      </c>
      <c r="E173" s="31" t="s">
        <v>171</v>
      </c>
      <c r="F173" s="29" t="s">
        <v>66</v>
      </c>
      <c r="G173" s="33">
        <v>18</v>
      </c>
      <c r="H173" s="30"/>
      <c r="I173" s="30"/>
      <c r="J173" s="30">
        <f>TRUNC(H173*G173,2)</f>
        <v>0</v>
      </c>
      <c r="K173" s="30">
        <f t="shared" si="42"/>
        <v>0</v>
      </c>
    </row>
    <row r="174" spans="1:11">
      <c r="B174" s="29" t="s">
        <v>234</v>
      </c>
      <c r="C174" s="28" t="s">
        <v>73</v>
      </c>
      <c r="D174" s="29"/>
      <c r="E174" s="31" t="s">
        <v>58</v>
      </c>
      <c r="F174" s="29" t="s">
        <v>42</v>
      </c>
      <c r="G174" s="33">
        <v>1</v>
      </c>
      <c r="H174" s="30"/>
      <c r="I174" s="30"/>
      <c r="J174" s="30">
        <f t="shared" ref="J174:J181" si="44">TRUNC(H174*G174,2)</f>
        <v>0</v>
      </c>
      <c r="K174" s="30">
        <f t="shared" si="42"/>
        <v>0</v>
      </c>
    </row>
    <row r="175" spans="1:11">
      <c r="B175" s="29" t="s">
        <v>235</v>
      </c>
      <c r="C175" s="28" t="s">
        <v>73</v>
      </c>
      <c r="D175" s="29"/>
      <c r="E175" s="31" t="s">
        <v>59</v>
      </c>
      <c r="F175" s="29" t="s">
        <v>11</v>
      </c>
      <c r="G175" s="33">
        <v>4</v>
      </c>
      <c r="H175" s="30"/>
      <c r="I175" s="30"/>
      <c r="J175" s="30">
        <f t="shared" si="44"/>
        <v>0</v>
      </c>
      <c r="K175" s="30">
        <f t="shared" si="42"/>
        <v>0</v>
      </c>
    </row>
    <row r="176" spans="1:11" ht="29">
      <c r="B176" s="29" t="s">
        <v>236</v>
      </c>
      <c r="C176" s="28" t="s">
        <v>73</v>
      </c>
      <c r="D176" s="28"/>
      <c r="E176" s="31" t="s">
        <v>60</v>
      </c>
      <c r="F176" s="29" t="s">
        <v>61</v>
      </c>
      <c r="G176" s="33">
        <v>1</v>
      </c>
      <c r="H176" s="30"/>
      <c r="I176" s="30"/>
      <c r="J176" s="30">
        <f t="shared" si="44"/>
        <v>0</v>
      </c>
      <c r="K176" s="30">
        <f t="shared" si="42"/>
        <v>0</v>
      </c>
    </row>
    <row r="177" spans="1:11">
      <c r="B177" s="29" t="s">
        <v>237</v>
      </c>
      <c r="C177" s="28" t="s">
        <v>73</v>
      </c>
      <c r="D177" s="28"/>
      <c r="E177" s="31" t="s">
        <v>62</v>
      </c>
      <c r="F177" s="29" t="s">
        <v>63</v>
      </c>
      <c r="G177" s="33">
        <v>1</v>
      </c>
      <c r="H177" s="30"/>
      <c r="I177" s="30"/>
      <c r="J177" s="30">
        <f t="shared" si="44"/>
        <v>0</v>
      </c>
      <c r="K177" s="30">
        <f t="shared" si="42"/>
        <v>0</v>
      </c>
    </row>
    <row r="178" spans="1:11" s="32" customFormat="1">
      <c r="A178" s="27"/>
      <c r="B178" s="29" t="s">
        <v>238</v>
      </c>
      <c r="C178" s="29" t="s">
        <v>3</v>
      </c>
      <c r="D178" s="28">
        <v>97331</v>
      </c>
      <c r="E178" s="31" t="s">
        <v>64</v>
      </c>
      <c r="F178" s="29" t="s">
        <v>66</v>
      </c>
      <c r="G178" s="33">
        <v>4</v>
      </c>
      <c r="H178" s="30"/>
      <c r="I178" s="30"/>
      <c r="J178" s="30">
        <f t="shared" si="44"/>
        <v>0</v>
      </c>
      <c r="K178" s="30">
        <f t="shared" si="42"/>
        <v>0</v>
      </c>
    </row>
    <row r="179" spans="1:11" s="32" customFormat="1">
      <c r="A179" s="27"/>
      <c r="B179" s="29" t="s">
        <v>239</v>
      </c>
      <c r="C179" s="29" t="s">
        <v>3</v>
      </c>
      <c r="D179" s="28">
        <v>97330</v>
      </c>
      <c r="E179" s="31" t="s">
        <v>163</v>
      </c>
      <c r="F179" s="29" t="s">
        <v>66</v>
      </c>
      <c r="G179" s="33">
        <v>4</v>
      </c>
      <c r="H179" s="30"/>
      <c r="I179" s="30"/>
      <c r="J179" s="30">
        <f t="shared" si="44"/>
        <v>0</v>
      </c>
      <c r="K179" s="30">
        <f t="shared" si="42"/>
        <v>0</v>
      </c>
    </row>
    <row r="180" spans="1:11">
      <c r="B180" s="29" t="s">
        <v>240</v>
      </c>
      <c r="C180" s="28" t="s">
        <v>73</v>
      </c>
      <c r="D180" s="28"/>
      <c r="E180" s="31" t="s">
        <v>67</v>
      </c>
      <c r="F180" s="29" t="s">
        <v>66</v>
      </c>
      <c r="G180" s="33">
        <v>4</v>
      </c>
      <c r="H180" s="30"/>
      <c r="I180" s="30"/>
      <c r="J180" s="30">
        <f t="shared" si="44"/>
        <v>0</v>
      </c>
      <c r="K180" s="30">
        <f t="shared" si="42"/>
        <v>0</v>
      </c>
    </row>
    <row r="181" spans="1:11">
      <c r="B181" s="29" t="s">
        <v>241</v>
      </c>
      <c r="C181" s="28" t="s">
        <v>73</v>
      </c>
      <c r="D181" s="28"/>
      <c r="E181" s="31" t="s">
        <v>162</v>
      </c>
      <c r="F181" s="29" t="s">
        <v>66</v>
      </c>
      <c r="G181" s="33">
        <v>6</v>
      </c>
      <c r="H181" s="30"/>
      <c r="I181" s="30"/>
      <c r="J181" s="30">
        <f t="shared" si="44"/>
        <v>0</v>
      </c>
      <c r="K181" s="30">
        <f t="shared" si="42"/>
        <v>0</v>
      </c>
    </row>
    <row r="182" spans="1:11">
      <c r="B182" s="147" t="s">
        <v>89</v>
      </c>
      <c r="C182" s="147"/>
      <c r="D182" s="147"/>
      <c r="E182" s="147"/>
      <c r="F182" s="147"/>
      <c r="G182" s="147"/>
      <c r="H182" s="147"/>
      <c r="I182" s="147"/>
      <c r="J182" s="40">
        <f>SUM(J169:J181)</f>
        <v>0</v>
      </c>
      <c r="K182" s="40">
        <f>SUM(K169:K181)</f>
        <v>0</v>
      </c>
    </row>
    <row r="184" spans="1:11" ht="159.5">
      <c r="B184" s="36" t="s">
        <v>267</v>
      </c>
      <c r="C184" s="36"/>
      <c r="D184" s="36"/>
      <c r="E184" s="37" t="s">
        <v>287</v>
      </c>
      <c r="F184" s="36" t="s">
        <v>42</v>
      </c>
      <c r="G184" s="38">
        <v>1</v>
      </c>
      <c r="H184" s="39"/>
      <c r="I184" s="39"/>
      <c r="J184" s="39">
        <f>J195</f>
        <v>0</v>
      </c>
      <c r="K184" s="39">
        <f>K195</f>
        <v>0</v>
      </c>
    </row>
    <row r="185" spans="1:11">
      <c r="B185" s="29" t="s">
        <v>273</v>
      </c>
      <c r="C185" s="29" t="s">
        <v>3</v>
      </c>
      <c r="D185" s="29">
        <v>247</v>
      </c>
      <c r="E185" s="31" t="s">
        <v>270</v>
      </c>
      <c r="F185" s="29" t="s">
        <v>2</v>
      </c>
      <c r="G185" s="33">
        <v>40</v>
      </c>
      <c r="H185" s="30"/>
      <c r="I185" s="35"/>
      <c r="J185" s="30">
        <f>TRUNC(H185*G185,2)</f>
        <v>0</v>
      </c>
      <c r="K185" s="30">
        <f t="shared" ref="K185:K191" si="45">TRUNC(G185*I185,2)</f>
        <v>0</v>
      </c>
    </row>
    <row r="186" spans="1:11">
      <c r="B186" s="29" t="s">
        <v>274</v>
      </c>
      <c r="C186" s="29" t="s">
        <v>3</v>
      </c>
      <c r="D186" s="29">
        <v>2436</v>
      </c>
      <c r="E186" s="31" t="s">
        <v>271</v>
      </c>
      <c r="F186" s="29" t="s">
        <v>2</v>
      </c>
      <c r="G186" s="33">
        <v>40</v>
      </c>
      <c r="H186" s="30"/>
      <c r="I186" s="35"/>
      <c r="J186" s="30">
        <f t="shared" ref="J186:J188" si="46">TRUNC(H186*G186,2)</f>
        <v>0</v>
      </c>
      <c r="K186" s="30">
        <f t="shared" si="45"/>
        <v>0</v>
      </c>
    </row>
    <row r="187" spans="1:11">
      <c r="B187" s="29" t="s">
        <v>275</v>
      </c>
      <c r="C187" s="29" t="s">
        <v>3</v>
      </c>
      <c r="D187" s="29">
        <v>4750</v>
      </c>
      <c r="E187" s="31" t="s">
        <v>72</v>
      </c>
      <c r="F187" s="29" t="s">
        <v>2</v>
      </c>
      <c r="G187" s="33">
        <v>20</v>
      </c>
      <c r="H187" s="30"/>
      <c r="I187" s="35"/>
      <c r="J187" s="30">
        <f t="shared" si="46"/>
        <v>0</v>
      </c>
      <c r="K187" s="30">
        <f t="shared" si="45"/>
        <v>0</v>
      </c>
    </row>
    <row r="188" spans="1:11" s="27" customFormat="1">
      <c r="B188" s="29" t="s">
        <v>276</v>
      </c>
      <c r="C188" s="29" t="s">
        <v>3</v>
      </c>
      <c r="D188" s="29">
        <v>87484</v>
      </c>
      <c r="E188" s="31" t="s">
        <v>284</v>
      </c>
      <c r="F188" s="29" t="s">
        <v>174</v>
      </c>
      <c r="G188" s="33">
        <v>1.5</v>
      </c>
      <c r="H188" s="30"/>
      <c r="I188" s="35"/>
      <c r="J188" s="30">
        <f t="shared" si="46"/>
        <v>0</v>
      </c>
      <c r="K188" s="30">
        <f t="shared" si="45"/>
        <v>0</v>
      </c>
    </row>
    <row r="189" spans="1:11" s="27" customFormat="1">
      <c r="B189" s="29" t="s">
        <v>277</v>
      </c>
      <c r="C189" s="29"/>
      <c r="D189" s="29">
        <v>96116</v>
      </c>
      <c r="E189" s="31" t="s">
        <v>291</v>
      </c>
      <c r="F189" s="29" t="s">
        <v>174</v>
      </c>
      <c r="G189" s="33">
        <v>3.5</v>
      </c>
      <c r="H189" s="30"/>
      <c r="I189" s="35"/>
      <c r="J189" s="30">
        <f t="shared" ref="J189" si="47">TRUNC(H189*G189,2)</f>
        <v>0</v>
      </c>
      <c r="K189" s="30">
        <f t="shared" ref="K189" si="48">TRUNC(G189*I189,2)</f>
        <v>0</v>
      </c>
    </row>
    <row r="190" spans="1:11" ht="58">
      <c r="B190" s="29" t="s">
        <v>278</v>
      </c>
      <c r="C190" s="29" t="s">
        <v>3</v>
      </c>
      <c r="D190" s="29">
        <v>101875</v>
      </c>
      <c r="E190" s="31" t="s">
        <v>268</v>
      </c>
      <c r="F190" s="29" t="s">
        <v>269</v>
      </c>
      <c r="G190" s="33">
        <v>1</v>
      </c>
      <c r="H190" s="30"/>
      <c r="I190" s="30"/>
      <c r="J190" s="30">
        <v>0</v>
      </c>
      <c r="K190" s="30">
        <f t="shared" si="45"/>
        <v>0</v>
      </c>
    </row>
    <row r="191" spans="1:11" ht="43.5">
      <c r="B191" s="29" t="s">
        <v>279</v>
      </c>
      <c r="C191" s="29" t="s">
        <v>3</v>
      </c>
      <c r="D191" s="28">
        <v>95751</v>
      </c>
      <c r="E191" s="31" t="s">
        <v>272</v>
      </c>
      <c r="F191" s="29" t="s">
        <v>66</v>
      </c>
      <c r="G191" s="33">
        <v>65</v>
      </c>
      <c r="H191" s="30"/>
      <c r="I191" s="30"/>
      <c r="J191" s="30">
        <f>TRUNC(H191*G191,2)</f>
        <v>0</v>
      </c>
      <c r="K191" s="30">
        <f t="shared" si="45"/>
        <v>0</v>
      </c>
    </row>
    <row r="192" spans="1:11" ht="29">
      <c r="B192" s="29" t="s">
        <v>281</v>
      </c>
      <c r="C192" s="29" t="s">
        <v>3</v>
      </c>
      <c r="D192" s="28">
        <v>91931</v>
      </c>
      <c r="E192" s="31" t="s">
        <v>173</v>
      </c>
      <c r="F192" s="29" t="s">
        <v>66</v>
      </c>
      <c r="G192" s="33">
        <v>325</v>
      </c>
      <c r="H192" s="30"/>
      <c r="I192" s="30"/>
      <c r="J192" s="30">
        <f>TRUNC(H192*G192,2)</f>
        <v>0</v>
      </c>
      <c r="K192" s="30">
        <f>TRUNC(G192*I192,2)</f>
        <v>0</v>
      </c>
    </row>
    <row r="193" spans="2:11">
      <c r="B193" s="29" t="s">
        <v>285</v>
      </c>
      <c r="C193" s="29" t="s">
        <v>3</v>
      </c>
      <c r="D193" s="28">
        <v>93654</v>
      </c>
      <c r="E193" s="31" t="s">
        <v>280</v>
      </c>
      <c r="F193" s="29" t="s">
        <v>66</v>
      </c>
      <c r="G193" s="33">
        <v>2</v>
      </c>
      <c r="H193" s="30"/>
      <c r="I193" s="30"/>
      <c r="J193" s="30">
        <f>TRUNC(H193*G193,2)</f>
        <v>0</v>
      </c>
      <c r="K193" s="30">
        <f>TRUNC(G193*I193,2)</f>
        <v>0</v>
      </c>
    </row>
    <row r="194" spans="2:11">
      <c r="B194" s="29" t="s">
        <v>292</v>
      </c>
      <c r="C194" s="29" t="s">
        <v>3</v>
      </c>
      <c r="D194" s="28">
        <v>93671</v>
      </c>
      <c r="E194" s="31" t="s">
        <v>286</v>
      </c>
      <c r="F194" s="29" t="s">
        <v>66</v>
      </c>
      <c r="G194" s="33">
        <v>1</v>
      </c>
      <c r="H194" s="30"/>
      <c r="I194" s="30"/>
      <c r="J194" s="30">
        <f>TRUNC(H194*G194,2)</f>
        <v>0</v>
      </c>
      <c r="K194" s="30">
        <f>TRUNC(G194*I194,2)</f>
        <v>0</v>
      </c>
    </row>
    <row r="195" spans="2:11">
      <c r="B195" s="147" t="s">
        <v>89</v>
      </c>
      <c r="C195" s="147"/>
      <c r="D195" s="147"/>
      <c r="E195" s="147"/>
      <c r="F195" s="147"/>
      <c r="G195" s="147"/>
      <c r="H195" s="147"/>
      <c r="I195" s="147"/>
      <c r="J195" s="40">
        <f>SUM(J185:J194)</f>
        <v>0</v>
      </c>
      <c r="K195" s="40">
        <f>SUM(K185:K194)</f>
        <v>0</v>
      </c>
    </row>
  </sheetData>
  <mergeCells count="23">
    <mergeCell ref="B2:K2"/>
    <mergeCell ref="B138:I138"/>
    <mergeCell ref="B148:I148"/>
    <mergeCell ref="C3:K3"/>
    <mergeCell ref="C4:K4"/>
    <mergeCell ref="C5:K5"/>
    <mergeCell ref="C6:K6"/>
    <mergeCell ref="B26:I26"/>
    <mergeCell ref="B101:I101"/>
    <mergeCell ref="C132:K132"/>
    <mergeCell ref="C8:K8"/>
    <mergeCell ref="B109:I109"/>
    <mergeCell ref="B195:I195"/>
    <mergeCell ref="B182:I182"/>
    <mergeCell ref="B82:I82"/>
    <mergeCell ref="B45:I45"/>
    <mergeCell ref="B63:I63"/>
    <mergeCell ref="B166:I166"/>
    <mergeCell ref="C162:K162"/>
    <mergeCell ref="B119:I119"/>
    <mergeCell ref="B130:I130"/>
    <mergeCell ref="B160:I160"/>
    <mergeCell ref="B153:I153"/>
  </mergeCells>
  <pageMargins left="0.25" right="0.25"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01783-8492-4ED0-BB7B-1C8906EEEAD0}">
  <dimension ref="A1:K26"/>
  <sheetViews>
    <sheetView tabSelected="1" workbookViewId="0">
      <selection activeCell="E13" sqref="E13"/>
    </sheetView>
  </sheetViews>
  <sheetFormatPr defaultRowHeight="15.5"/>
  <cols>
    <col min="2" max="2" width="22.4609375" customWidth="1"/>
    <col min="8" max="8" width="15.3828125" customWidth="1"/>
    <col min="9" max="9" width="13.921875" customWidth="1"/>
  </cols>
  <sheetData>
    <row r="1" spans="1:11" ht="18">
      <c r="A1" s="162" t="s">
        <v>25</v>
      </c>
      <c r="B1" s="162"/>
      <c r="C1" s="162"/>
      <c r="D1" s="162"/>
      <c r="E1" s="162"/>
      <c r="F1" s="162"/>
      <c r="G1" s="162"/>
      <c r="H1" s="162"/>
      <c r="I1" s="162"/>
      <c r="J1" s="162"/>
      <c r="K1" s="162"/>
    </row>
    <row r="2" spans="1:11">
      <c r="A2" s="183"/>
      <c r="B2" s="183"/>
      <c r="C2" s="183"/>
      <c r="D2" s="183"/>
      <c r="E2" s="183"/>
      <c r="F2" s="183"/>
      <c r="G2" s="183"/>
      <c r="H2" s="183"/>
      <c r="I2" s="183"/>
      <c r="J2" s="183"/>
      <c r="K2" s="183"/>
    </row>
    <row r="3" spans="1:11">
      <c r="A3" s="52" t="s">
        <v>19</v>
      </c>
      <c r="B3" s="53" t="s">
        <v>26</v>
      </c>
      <c r="C3" s="115" t="s">
        <v>27</v>
      </c>
      <c r="D3" s="115" t="s">
        <v>24</v>
      </c>
      <c r="E3" s="115" t="s">
        <v>28</v>
      </c>
      <c r="F3" s="115" t="s">
        <v>20</v>
      </c>
      <c r="G3" s="115"/>
      <c r="H3" s="116" t="s">
        <v>164</v>
      </c>
      <c r="I3" s="116" t="s">
        <v>165</v>
      </c>
      <c r="J3" s="163" t="s">
        <v>29</v>
      </c>
      <c r="K3" s="163"/>
    </row>
    <row r="4" spans="1:11">
      <c r="A4" s="184"/>
      <c r="B4" s="184"/>
      <c r="C4" s="184"/>
      <c r="D4" s="184"/>
      <c r="E4" s="184"/>
      <c r="F4" s="184"/>
      <c r="G4" s="185"/>
      <c r="H4" s="163" t="s">
        <v>283</v>
      </c>
      <c r="I4" s="163" t="s">
        <v>282</v>
      </c>
      <c r="J4" s="163"/>
      <c r="K4" s="163"/>
    </row>
    <row r="5" spans="1:11" ht="26.5" customHeight="1">
      <c r="A5" s="186"/>
      <c r="B5" s="186"/>
      <c r="C5" s="186"/>
      <c r="D5" s="186"/>
      <c r="E5" s="186"/>
      <c r="F5" s="186"/>
      <c r="G5" s="187"/>
      <c r="H5" s="163"/>
      <c r="I5" s="163"/>
      <c r="J5" s="42"/>
      <c r="K5" s="116" t="s">
        <v>0</v>
      </c>
    </row>
    <row r="6" spans="1:11">
      <c r="A6" s="164" t="str">
        <f>'Orçamento Sintetico'!B9</f>
        <v>1.</v>
      </c>
      <c r="B6" s="163" t="str">
        <f>'Orçamento Sintetico'!C9</f>
        <v>EQUIPAMENTOS CLIMATIZAÇÃO</v>
      </c>
      <c r="C6" s="96">
        <f>'Orçamento Sintetico'!J10+'Orçamento Sintetico'!J11+'Orçamento Sintetico'!J12+'Orçamento Sintetico'!J13</f>
        <v>0</v>
      </c>
      <c r="D6" s="96"/>
      <c r="E6" s="96">
        <f>(C6*D6)/100</f>
        <v>0</v>
      </c>
      <c r="F6" s="165">
        <f>SUM(C6:C9)+SUM(E6:E9)</f>
        <v>0</v>
      </c>
      <c r="G6" s="96" t="s">
        <v>21</v>
      </c>
      <c r="H6" s="43">
        <f>E6+C6+C8+E8</f>
        <v>0</v>
      </c>
      <c r="I6" s="43">
        <f>E7+C7+C9+E9</f>
        <v>0</v>
      </c>
      <c r="J6" s="96">
        <f>SUM(H6:I6)</f>
        <v>0</v>
      </c>
      <c r="K6" s="166"/>
    </row>
    <row r="7" spans="1:11">
      <c r="A7" s="164"/>
      <c r="B7" s="163"/>
      <c r="C7" s="96">
        <f>'Orçamento Sintetico'!J14+'Orçamento Sintetico'!J15+'Orçamento Sintetico'!J16+'Orçamento Sintetico'!J17</f>
        <v>0</v>
      </c>
      <c r="D7" s="96"/>
      <c r="E7" s="96">
        <f>(C7*D7)/100</f>
        <v>0</v>
      </c>
      <c r="F7" s="165"/>
      <c r="G7" s="96"/>
      <c r="H7" s="44"/>
      <c r="I7" s="44"/>
      <c r="J7" s="44"/>
      <c r="K7" s="166"/>
    </row>
    <row r="8" spans="1:11">
      <c r="A8" s="164"/>
      <c r="B8" s="163"/>
      <c r="C8" s="96">
        <f>'Orçamento Sintetico'!L10+'Orçamento Sintetico'!L11+'Orçamento Sintetico'!L12+'Orçamento Sintetico'!L13</f>
        <v>0</v>
      </c>
      <c r="D8" s="96"/>
      <c r="E8" s="96">
        <f>(C8*D8)/100</f>
        <v>0</v>
      </c>
      <c r="F8" s="165"/>
      <c r="G8" s="97"/>
      <c r="H8" s="44"/>
      <c r="I8" s="44"/>
      <c r="J8" s="44"/>
      <c r="K8" s="166"/>
    </row>
    <row r="9" spans="1:11">
      <c r="A9" s="164"/>
      <c r="B9" s="163"/>
      <c r="C9" s="96">
        <f>'Orçamento Sintetico'!L14+'Orçamento Sintetico'!L15+'Orçamento Sintetico'!L16+'Orçamento Sintetico'!L17</f>
        <v>0</v>
      </c>
      <c r="D9" s="96"/>
      <c r="E9" s="96">
        <f>(C9*D9)/100</f>
        <v>0</v>
      </c>
      <c r="F9" s="165"/>
      <c r="G9" s="96" t="s">
        <v>22</v>
      </c>
      <c r="H9" s="96"/>
      <c r="I9" s="96"/>
      <c r="J9" s="96">
        <f>SUM(H9:I9)</f>
        <v>0</v>
      </c>
      <c r="K9" s="166"/>
    </row>
    <row r="10" spans="1:11">
      <c r="A10" s="1"/>
      <c r="B10" s="10"/>
      <c r="C10" s="2"/>
      <c r="D10" s="2"/>
      <c r="E10" s="2"/>
      <c r="F10" s="98"/>
      <c r="G10" s="2"/>
      <c r="H10" s="45"/>
      <c r="I10" s="2"/>
      <c r="J10" s="2"/>
      <c r="K10" s="46"/>
    </row>
    <row r="11" spans="1:11">
      <c r="A11" s="1"/>
      <c r="B11" s="10"/>
      <c r="C11" s="2"/>
      <c r="D11" s="2"/>
      <c r="E11" s="2"/>
      <c r="F11" s="98"/>
      <c r="G11" s="2"/>
      <c r="H11" s="45"/>
      <c r="I11" s="2"/>
      <c r="J11" s="2"/>
      <c r="K11" s="46"/>
    </row>
    <row r="12" spans="1:11">
      <c r="A12" s="167" t="str">
        <f>'Orçamento Sintetico'!B20</f>
        <v>2.</v>
      </c>
      <c r="B12" s="168" t="str">
        <f>'Orçamento Sintetico'!C20</f>
        <v>RETIRADA DO SISTEMA EXISTENTE/RECOMPOSIÇÕES</v>
      </c>
      <c r="C12" s="96">
        <f>'Orçamento Sintetico'!N21</f>
        <v>0</v>
      </c>
      <c r="D12" s="96"/>
      <c r="E12" s="96">
        <f>(C12*D12)/100</f>
        <v>0</v>
      </c>
      <c r="F12" s="165">
        <f>C12+E12+C13+E13+C15+E15+C14+E14</f>
        <v>0</v>
      </c>
      <c r="G12" s="96" t="s">
        <v>21</v>
      </c>
      <c r="H12" s="43">
        <f>E12+C12+C15+E15</f>
        <v>0</v>
      </c>
      <c r="I12" s="43">
        <f>E13+C13+C14+E14</f>
        <v>0</v>
      </c>
      <c r="J12" s="96">
        <f>SUM(H12:I12)</f>
        <v>0</v>
      </c>
      <c r="K12" s="166"/>
    </row>
    <row r="13" spans="1:11">
      <c r="A13" s="167"/>
      <c r="B13" s="168"/>
      <c r="C13" s="96">
        <f>'Orçamento Sintetico'!N22</f>
        <v>0</v>
      </c>
      <c r="D13" s="96"/>
      <c r="E13" s="96">
        <f>(C13*D13)/100</f>
        <v>0</v>
      </c>
      <c r="F13" s="165"/>
      <c r="G13" s="97"/>
      <c r="H13" s="44"/>
      <c r="I13" s="44"/>
      <c r="J13" s="44"/>
      <c r="K13" s="166"/>
    </row>
    <row r="14" spans="1:11">
      <c r="A14" s="167"/>
      <c r="B14" s="168"/>
      <c r="C14" s="96">
        <f>'Orçamento Sintetico'!N23</f>
        <v>0</v>
      </c>
      <c r="D14" s="96"/>
      <c r="E14" s="96">
        <f>(C14*D14)/100</f>
        <v>0</v>
      </c>
      <c r="F14" s="165"/>
      <c r="G14" s="97"/>
      <c r="H14" s="44"/>
      <c r="I14" s="44"/>
      <c r="J14" s="44"/>
      <c r="K14" s="166"/>
    </row>
    <row r="15" spans="1:11">
      <c r="A15" s="167"/>
      <c r="B15" s="168"/>
      <c r="C15" s="96">
        <f>'Orçamento Sintetico'!N24</f>
        <v>0</v>
      </c>
      <c r="D15" s="96"/>
      <c r="E15" s="96">
        <f>(C15*D15)/100</f>
        <v>0</v>
      </c>
      <c r="F15" s="165"/>
      <c r="G15" s="96" t="s">
        <v>22</v>
      </c>
      <c r="H15" s="47"/>
      <c r="I15" s="47"/>
      <c r="J15" s="96">
        <f>SUM(H15:I15)</f>
        <v>0</v>
      </c>
      <c r="K15" s="166"/>
    </row>
    <row r="16" spans="1:11">
      <c r="A16" s="1"/>
      <c r="B16" s="10"/>
      <c r="C16" s="2"/>
      <c r="D16" s="2"/>
      <c r="E16" s="2"/>
      <c r="F16" s="98"/>
      <c r="G16" s="2"/>
      <c r="H16" s="45"/>
      <c r="I16" s="2"/>
      <c r="J16" s="2"/>
      <c r="K16" s="46"/>
    </row>
    <row r="17" spans="1:11">
      <c r="A17" s="1"/>
      <c r="B17" s="10"/>
      <c r="C17" s="2"/>
      <c r="D17" s="2"/>
      <c r="E17" s="2"/>
      <c r="F17" s="98"/>
      <c r="G17" s="2"/>
      <c r="H17" s="45"/>
      <c r="I17" s="2"/>
      <c r="J17" s="2"/>
      <c r="K17" s="46"/>
    </row>
    <row r="18" spans="1:11">
      <c r="A18" s="167" t="str">
        <f>'Orçamento Sintetico'!B27</f>
        <v>3.</v>
      </c>
      <c r="B18" s="168" t="str">
        <f>'Orçamento Sintetico'!C27</f>
        <v>OUTROS</v>
      </c>
      <c r="C18" s="96">
        <f>'Orçamento Sintetico'!N28</f>
        <v>0</v>
      </c>
      <c r="D18" s="96"/>
      <c r="E18" s="96">
        <f>(C18*D18)/100</f>
        <v>0</v>
      </c>
      <c r="F18" s="165">
        <f>C18+E18+C19+E19+C20+E20</f>
        <v>0</v>
      </c>
      <c r="G18" s="96" t="s">
        <v>21</v>
      </c>
      <c r="H18" s="99">
        <f>(C19+E19)/2+(C18+E18)/2</f>
        <v>0</v>
      </c>
      <c r="I18" s="99">
        <f>(C19+E19)/2+(C18+E18)/2+(C20+E20)</f>
        <v>0</v>
      </c>
      <c r="J18" s="96">
        <f>SUM(H18:I18)</f>
        <v>0</v>
      </c>
      <c r="K18" s="166"/>
    </row>
    <row r="19" spans="1:11">
      <c r="A19" s="167"/>
      <c r="B19" s="168"/>
      <c r="C19" s="96">
        <f>'Orçamento Sintetico'!N29</f>
        <v>0</v>
      </c>
      <c r="D19" s="96"/>
      <c r="E19" s="96">
        <f>(C19*D19)/100</f>
        <v>0</v>
      </c>
      <c r="F19" s="165"/>
      <c r="G19" s="96"/>
      <c r="H19" s="44"/>
      <c r="I19" s="44"/>
      <c r="J19" s="44"/>
      <c r="K19" s="166"/>
    </row>
    <row r="20" spans="1:11">
      <c r="A20" s="167"/>
      <c r="B20" s="168"/>
      <c r="C20" s="96">
        <f>'Orçamento Sintetico'!N30</f>
        <v>0</v>
      </c>
      <c r="D20" s="96"/>
      <c r="E20" s="96">
        <f>(C20*D20)/100</f>
        <v>0</v>
      </c>
      <c r="F20" s="165"/>
      <c r="G20" s="96" t="s">
        <v>22</v>
      </c>
      <c r="H20" s="47"/>
      <c r="I20" s="47"/>
      <c r="J20" s="96">
        <f>SUM(H20:I20)</f>
        <v>0</v>
      </c>
      <c r="K20" s="166"/>
    </row>
    <row r="21" spans="1:11">
      <c r="A21" s="1"/>
      <c r="B21" s="10"/>
      <c r="C21" s="48"/>
      <c r="D21" s="48"/>
      <c r="E21" s="48"/>
      <c r="F21" s="98"/>
      <c r="G21" s="2"/>
      <c r="H21" s="45"/>
      <c r="I21" s="2"/>
      <c r="J21" s="2"/>
      <c r="K21" s="46"/>
    </row>
    <row r="22" spans="1:11">
      <c r="A22" s="169" t="s">
        <v>34</v>
      </c>
      <c r="B22" s="170"/>
      <c r="C22" s="49">
        <f>SUM(C6:C21)</f>
        <v>0</v>
      </c>
      <c r="D22" s="114"/>
      <c r="E22" s="49">
        <f>SUM(E6:E21)</f>
        <v>0</v>
      </c>
      <c r="F22" s="49">
        <f>SUM(F6:F21)</f>
        <v>0</v>
      </c>
      <c r="G22" s="114"/>
      <c r="H22" s="114"/>
      <c r="I22" s="2"/>
      <c r="J22" s="2"/>
      <c r="K22" s="100">
        <f>SUM(K6:K21)</f>
        <v>0</v>
      </c>
    </row>
    <row r="23" spans="1:11">
      <c r="A23" s="171" t="s">
        <v>30</v>
      </c>
      <c r="B23" s="172"/>
      <c r="C23" s="172"/>
      <c r="D23" s="172"/>
      <c r="E23" s="172"/>
      <c r="F23" s="172"/>
      <c r="G23" s="172"/>
      <c r="H23" s="89">
        <f>H6+H12+H18</f>
        <v>0</v>
      </c>
      <c r="I23" s="89">
        <f t="shared" ref="I23" si="0">I6+I12+I18</f>
        <v>0</v>
      </c>
      <c r="J23" s="89">
        <f>J6+J12+J18</f>
        <v>0</v>
      </c>
      <c r="K23" s="173">
        <f>J23</f>
        <v>0</v>
      </c>
    </row>
    <row r="24" spans="1:11">
      <c r="A24" s="175" t="s">
        <v>31</v>
      </c>
      <c r="B24" s="176"/>
      <c r="C24" s="176"/>
      <c r="D24" s="176"/>
      <c r="E24" s="176"/>
      <c r="F24" s="176"/>
      <c r="G24" s="176"/>
      <c r="H24" s="50"/>
      <c r="I24" s="50"/>
      <c r="J24" s="50">
        <f>SUM(H24:I24)</f>
        <v>0</v>
      </c>
      <c r="K24" s="174"/>
    </row>
    <row r="25" spans="1:11">
      <c r="A25" s="171" t="s">
        <v>32</v>
      </c>
      <c r="B25" s="172"/>
      <c r="C25" s="172"/>
      <c r="D25" s="172"/>
      <c r="E25" s="172"/>
      <c r="F25" s="172"/>
      <c r="G25" s="177"/>
      <c r="H25" s="89">
        <f>H23</f>
        <v>0</v>
      </c>
      <c r="I25" s="89">
        <f>H25+I23</f>
        <v>0</v>
      </c>
      <c r="J25" s="178"/>
      <c r="K25" s="179"/>
    </row>
    <row r="26" spans="1:11">
      <c r="A26" s="175" t="s">
        <v>33</v>
      </c>
      <c r="B26" s="176"/>
      <c r="C26" s="176"/>
      <c r="D26" s="176"/>
      <c r="E26" s="176"/>
      <c r="F26" s="176"/>
      <c r="G26" s="182"/>
      <c r="H26" s="50">
        <f>H24</f>
        <v>0</v>
      </c>
      <c r="I26" s="51">
        <f>H26+I24</f>
        <v>0</v>
      </c>
      <c r="J26" s="180"/>
      <c r="K26" s="181"/>
    </row>
  </sheetData>
  <mergeCells count="25">
    <mergeCell ref="A22:B22"/>
    <mergeCell ref="A23:G23"/>
    <mergeCell ref="K23:K24"/>
    <mergeCell ref="A24:G24"/>
    <mergeCell ref="A25:G25"/>
    <mergeCell ref="J25:K26"/>
    <mergeCell ref="A26:G26"/>
    <mergeCell ref="A12:A15"/>
    <mergeCell ref="B12:B15"/>
    <mergeCell ref="F12:F15"/>
    <mergeCell ref="K12:K15"/>
    <mergeCell ref="A18:A20"/>
    <mergeCell ref="B18:B20"/>
    <mergeCell ref="F18:F20"/>
    <mergeCell ref="K18:K20"/>
    <mergeCell ref="A1:K1"/>
    <mergeCell ref="J3:K4"/>
    <mergeCell ref="H4:H5"/>
    <mergeCell ref="I4:I5"/>
    <mergeCell ref="A6:A9"/>
    <mergeCell ref="B6:B9"/>
    <mergeCell ref="F6:F9"/>
    <mergeCell ref="K6:K9"/>
    <mergeCell ref="A2:K2"/>
    <mergeCell ref="A4:G5"/>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Orçamento Sintetico</vt:lpstr>
      <vt:lpstr>Orçamento Analítico</vt:lpstr>
      <vt:lpstr>CRONOGRAMA</vt:lpstr>
      <vt:lpstr>'Orçamento Analítico'!Area_de_impressao</vt:lpstr>
      <vt:lpstr>'Orçamento Analítico'!Titulos_de_impressao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EVAY</dc:creator>
  <cp:lastModifiedBy>USR7626</cp:lastModifiedBy>
  <cp:lastPrinted>2021-12-03T12:43:51Z</cp:lastPrinted>
  <dcterms:created xsi:type="dcterms:W3CDTF">2019-08-10T14:48:47Z</dcterms:created>
  <dcterms:modified xsi:type="dcterms:W3CDTF">2021-12-03T20:47:32Z</dcterms:modified>
</cp:coreProperties>
</file>