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0.16.110.251\dpto\COMPRAS\JOANA\2024\1458-0\"/>
    </mc:Choice>
  </mc:AlternateContent>
  <xr:revisionPtr revIDLastSave="0" documentId="13_ncr:1_{ED674BC9-2A3B-4699-B6AF-FEF4A8A2C997}" xr6:coauthVersionLast="47" xr6:coauthVersionMax="47" xr10:uidLastSave="{00000000-0000-0000-0000-000000000000}"/>
  <bookViews>
    <workbookView xWindow="-120" yWindow="-120" windowWidth="20730" windowHeight="11040" activeTab="1" xr2:uid="{C95CFAA9-5239-436C-AE72-C998E906AF2D}"/>
  </bookViews>
  <sheets>
    <sheet name="Resumo" sheetId="6" r:id="rId1"/>
    <sheet name="Orçamento " sheetId="1" r:id="rId2"/>
    <sheet name="CRON." sheetId="2" r:id="rId3"/>
  </sheets>
  <externalReferences>
    <externalReference r:id="rId4"/>
    <externalReference r:id="rId5"/>
    <externalReference r:id="rId6"/>
  </externalReferences>
  <definedNames>
    <definedName name="_xlnm._FilterDatabase" localSheetId="1" hidden="1">'Orçamento '!$B$1:$B$323</definedName>
    <definedName name="_xlnm.Print_Area" localSheetId="2">'CRON.'!$A$1:$J$109</definedName>
    <definedName name="_xlnm.Print_Area" localSheetId="1">'Orçamento '!$A$1:$J$319</definedName>
    <definedName name="_xlnm.Print_Area" localSheetId="0">Resumo!$A$1:$E$60</definedName>
    <definedName name="IMAGEM">INDEX([1]Imagens!$B$1:$B$7,MATCH([1]Resumo!$B$3,[1]Imagens!$A$1:$A$7,0))</definedName>
    <definedName name="IMAGEM_PREFEITURA">INDEX([1]Imagens!$H$17:$H$106,MATCH([1]Resumo!$B$2,[1]Imagens!$G$17:$G$106,0))</definedName>
    <definedName name="j">INDEX([2]Imagens!$H$17:$H$106,MATCH([2]Resumo!$B$2,[2]Imagens!$G$17:$G$106,0))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1" l="1"/>
  <c r="B63" i="2"/>
  <c r="B60" i="2"/>
  <c r="J63" i="2"/>
  <c r="J60" i="2"/>
  <c r="B264" i="1" l="1"/>
  <c r="B134" i="1" l="1"/>
  <c r="B77" i="1"/>
  <c r="F126" i="1" l="1"/>
  <c r="F174" i="1"/>
  <c r="F173" i="1"/>
  <c r="B169" i="1"/>
  <c r="D168" i="1"/>
  <c r="B168" i="1"/>
  <c r="F154" i="1"/>
  <c r="F153" i="1"/>
  <c r="F147" i="1"/>
  <c r="F146" i="1"/>
  <c r="F130" i="1"/>
  <c r="F129" i="1"/>
  <c r="F182" i="1"/>
  <c r="F221" i="1"/>
  <c r="F220" i="1"/>
  <c r="F224" i="1"/>
  <c r="F232" i="1"/>
  <c r="F231" i="1"/>
  <c r="F97" i="1"/>
  <c r="F96" i="1"/>
  <c r="F113" i="1"/>
  <c r="F112" i="1"/>
  <c r="F100" i="1"/>
  <c r="F90" i="1"/>
  <c r="F89" i="1"/>
  <c r="F116" i="1"/>
  <c r="F82" i="1"/>
  <c r="F61" i="1"/>
  <c r="F63" i="1"/>
  <c r="F62" i="1"/>
  <c r="F209" i="1"/>
  <c r="F208" i="1"/>
  <c r="F204" i="1"/>
  <c r="F188" i="1"/>
  <c r="F187" i="1"/>
  <c r="F58" i="1" l="1"/>
  <c r="F151" i="1"/>
  <c r="F218" i="1"/>
  <c r="F94" i="1"/>
  <c r="B301" i="1" l="1"/>
  <c r="B300" i="1"/>
  <c r="B299" i="1"/>
  <c r="B298" i="1"/>
  <c r="B297" i="1"/>
  <c r="B296" i="1"/>
  <c r="B295" i="1"/>
  <c r="B294" i="1"/>
  <c r="B293" i="1"/>
  <c r="B292" i="1"/>
  <c r="B291" i="1"/>
  <c r="B290" i="1"/>
  <c r="B289" i="1"/>
  <c r="B288" i="1"/>
  <c r="B287" i="1"/>
  <c r="B286" i="1"/>
  <c r="B285" i="1"/>
  <c r="B102" i="2" l="1"/>
  <c r="J102" i="2"/>
  <c r="A51" i="6"/>
  <c r="C51" i="6" s="1"/>
  <c r="B48" i="6"/>
  <c r="A48" i="6"/>
  <c r="B51" i="6"/>
  <c r="F260" i="1" l="1"/>
  <c r="F259" i="1"/>
  <c r="B267" i="1"/>
  <c r="J66" i="2" l="1"/>
  <c r="B66" i="2"/>
  <c r="D185" i="1" l="1"/>
  <c r="B185" i="1"/>
  <c r="B78" i="1"/>
  <c r="D77" i="1"/>
  <c r="I183" i="1" l="1"/>
  <c r="I223" i="1" l="1"/>
  <c r="I181" i="1"/>
  <c r="I205" i="1"/>
  <c r="I201" i="1"/>
  <c r="I125" i="1"/>
  <c r="I57" i="1" l="1"/>
  <c r="I137" i="1"/>
  <c r="I145" i="1"/>
  <c r="I156" i="1"/>
  <c r="F81" i="1" l="1"/>
  <c r="B85" i="1"/>
  <c r="B265" i="1"/>
  <c r="B266" i="1"/>
  <c r="F314" i="1"/>
  <c r="I161" i="1" l="1"/>
  <c r="B105" i="2"/>
  <c r="B99" i="2"/>
  <c r="B96" i="2"/>
  <c r="B93" i="2"/>
  <c r="B90" i="2"/>
  <c r="B87" i="2"/>
  <c r="B84" i="2"/>
  <c r="B81" i="2"/>
  <c r="B78" i="2"/>
  <c r="B75" i="2"/>
  <c r="B72" i="2"/>
  <c r="B69" i="2"/>
  <c r="J81" i="2"/>
  <c r="J78" i="2"/>
  <c r="J75" i="2"/>
  <c r="J72" i="2"/>
  <c r="J69" i="2"/>
  <c r="B57" i="2"/>
  <c r="J57" i="2"/>
  <c r="B54" i="2"/>
  <c r="B51" i="2"/>
  <c r="B48" i="2"/>
  <c r="J54" i="2"/>
  <c r="J51" i="2"/>
  <c r="B45" i="2"/>
  <c r="B42" i="2"/>
  <c r="B39" i="2"/>
  <c r="B36" i="2"/>
  <c r="J42" i="2"/>
  <c r="J39" i="2"/>
  <c r="J36" i="2"/>
  <c r="B33" i="2"/>
  <c r="B30" i="2"/>
  <c r="B27" i="2"/>
  <c r="B24" i="2"/>
  <c r="B9" i="2"/>
  <c r="B6" i="2"/>
  <c r="B27" i="6"/>
  <c r="B24" i="6"/>
  <c r="B21" i="6"/>
  <c r="B18" i="6"/>
  <c r="B15" i="6"/>
  <c r="B12" i="6"/>
  <c r="B9" i="6"/>
  <c r="B6" i="6"/>
  <c r="B3" i="6"/>
  <c r="I307" i="1" l="1"/>
  <c r="I236" i="1" l="1"/>
  <c r="I207" i="1"/>
  <c r="I180" i="1" s="1"/>
  <c r="I128" i="1"/>
  <c r="I172" i="1" l="1"/>
  <c r="I124" i="1" s="1"/>
  <c r="I60" i="1" l="1"/>
  <c r="I80" i="1"/>
  <c r="I99" i="1" l="1"/>
  <c r="I241" i="1" l="1"/>
  <c r="I281" i="1" l="1"/>
  <c r="B45" i="6" l="1"/>
  <c r="B42" i="6"/>
  <c r="B39" i="6"/>
  <c r="B36" i="6"/>
  <c r="B33" i="6"/>
  <c r="B30" i="6"/>
  <c r="C48" i="6"/>
  <c r="C45" i="6"/>
  <c r="C42" i="6"/>
  <c r="C39" i="6"/>
  <c r="C36" i="6"/>
  <c r="A33" i="6"/>
  <c r="C33" i="6" s="1"/>
  <c r="A30" i="6"/>
  <c r="C30" i="6" s="1"/>
  <c r="A27" i="6"/>
  <c r="C27" i="6" s="1"/>
  <c r="A24" i="6"/>
  <c r="C24" i="6" s="1"/>
  <c r="A21" i="6"/>
  <c r="C21" i="6" s="1"/>
  <c r="A18" i="6"/>
  <c r="C18" i="6" s="1"/>
  <c r="A15" i="6"/>
  <c r="C15" i="6" s="1"/>
  <c r="A12" i="6"/>
  <c r="C12" i="6" s="1"/>
  <c r="A9" i="6"/>
  <c r="C9" i="6" s="1"/>
  <c r="A6" i="6"/>
  <c r="C6" i="6" s="1"/>
  <c r="A3" i="6"/>
  <c r="C3" i="6" s="1"/>
  <c r="J105" i="2"/>
  <c r="J99" i="2"/>
  <c r="J96" i="2"/>
  <c r="J93" i="2"/>
  <c r="J48" i="2"/>
  <c r="J45" i="2"/>
  <c r="J27" i="2"/>
  <c r="J30" i="2"/>
  <c r="I88" i="1" l="1"/>
  <c r="I34" i="1"/>
  <c r="I284" i="1"/>
  <c r="I275" i="1" l="1"/>
  <c r="J181" i="1" l="1"/>
  <c r="J6" i="1"/>
  <c r="J281" i="1"/>
  <c r="I312" i="1"/>
  <c r="C66" i="2"/>
  <c r="J205" i="1"/>
  <c r="J60" i="1" l="1"/>
  <c r="J223" i="1"/>
  <c r="J57" i="1"/>
  <c r="J161" i="1"/>
  <c r="C60" i="2" s="1"/>
  <c r="J128" i="1"/>
  <c r="J183" i="1"/>
  <c r="J275" i="1"/>
  <c r="J145" i="1"/>
  <c r="C54" i="2" s="1"/>
  <c r="I56" i="2" s="1"/>
  <c r="J88" i="1"/>
  <c r="J201" i="1"/>
  <c r="C72" i="2" s="1"/>
  <c r="I74" i="2" s="1"/>
  <c r="J241" i="1"/>
  <c r="J137" i="1"/>
  <c r="C51" i="2" s="1"/>
  <c r="J125" i="1"/>
  <c r="C45" i="2" s="1"/>
  <c r="I47" i="2" s="1"/>
  <c r="J236" i="1"/>
  <c r="J284" i="1"/>
  <c r="J80" i="1"/>
  <c r="J68" i="1"/>
  <c r="J172" i="1"/>
  <c r="C63" i="2" s="1"/>
  <c r="J99" i="1"/>
  <c r="J207" i="1"/>
  <c r="C78" i="2" s="1"/>
  <c r="I80" i="2" s="1"/>
  <c r="J156" i="1"/>
  <c r="C57" i="2" s="1"/>
  <c r="I59" i="2" s="1"/>
  <c r="J307" i="1"/>
  <c r="J34" i="1"/>
  <c r="C24" i="2"/>
  <c r="I26" i="2" s="1"/>
  <c r="C36" i="2"/>
  <c r="H68" i="2"/>
  <c r="G68" i="2"/>
  <c r="J68" i="2"/>
  <c r="I68" i="2"/>
  <c r="F68" i="2"/>
  <c r="C75" i="2"/>
  <c r="J77" i="2" s="1"/>
  <c r="I68" i="1"/>
  <c r="I62" i="2" l="1"/>
  <c r="F62" i="2"/>
  <c r="H62" i="2"/>
  <c r="J62" i="2"/>
  <c r="G62" i="2"/>
  <c r="H65" i="2"/>
  <c r="J65" i="2"/>
  <c r="G65" i="2"/>
  <c r="I65" i="2"/>
  <c r="F65" i="2"/>
  <c r="J124" i="1"/>
  <c r="C102" i="2"/>
  <c r="J180" i="1"/>
  <c r="J312" i="1"/>
  <c r="C96" i="2"/>
  <c r="I98" i="2" s="1"/>
  <c r="C48" i="2"/>
  <c r="I50" i="2" s="1"/>
  <c r="C27" i="2"/>
  <c r="I29" i="2" s="1"/>
  <c r="C93" i="2"/>
  <c r="I95" i="2" s="1"/>
  <c r="C69" i="2"/>
  <c r="I71" i="2" s="1"/>
  <c r="C81" i="2"/>
  <c r="I83" i="2" s="1"/>
  <c r="G77" i="2"/>
  <c r="I77" i="2"/>
  <c r="C30" i="2"/>
  <c r="I32" i="2" s="1"/>
  <c r="C33" i="2"/>
  <c r="I35" i="2" s="1"/>
  <c r="F77" i="2"/>
  <c r="H77" i="2"/>
  <c r="I6" i="1"/>
  <c r="I53" i="2"/>
  <c r="H53" i="2"/>
  <c r="G53" i="2"/>
  <c r="J53" i="2"/>
  <c r="F53" i="2"/>
  <c r="G38" i="2"/>
  <c r="I38" i="2"/>
  <c r="F38" i="2"/>
  <c r="J38" i="2"/>
  <c r="H38" i="2"/>
  <c r="H47" i="2"/>
  <c r="J262" i="1" l="1"/>
  <c r="J104" i="2"/>
  <c r="I104" i="2"/>
  <c r="H104" i="2"/>
  <c r="G104" i="2"/>
  <c r="F104" i="2"/>
  <c r="F71" i="2"/>
  <c r="J71" i="2"/>
  <c r="G71" i="2"/>
  <c r="H71" i="2"/>
  <c r="C87" i="2"/>
  <c r="I89" i="2" s="1"/>
  <c r="C84" i="2"/>
  <c r="I86" i="2" s="1"/>
  <c r="H35" i="2"/>
  <c r="C105" i="2"/>
  <c r="I107" i="2" s="1"/>
  <c r="H98" i="2"/>
  <c r="H29" i="2"/>
  <c r="G29" i="2"/>
  <c r="J29" i="2"/>
  <c r="F29" i="2"/>
  <c r="C99" i="2"/>
  <c r="I101" i="2" s="1"/>
  <c r="J21" i="1" l="1"/>
  <c r="I52" i="1"/>
  <c r="J52" i="1"/>
  <c r="I21" i="1"/>
  <c r="H89" i="2"/>
  <c r="C6" i="2"/>
  <c r="I8" i="2" s="1"/>
  <c r="C15" i="2"/>
  <c r="I17" i="2" s="1"/>
  <c r="C12" i="2" l="1"/>
  <c r="I14" i="2" s="1"/>
  <c r="H17" i="2"/>
  <c r="G107" i="2"/>
  <c r="B21" i="2"/>
  <c r="B18" i="2"/>
  <c r="B15" i="2"/>
  <c r="B12" i="2"/>
  <c r="A6" i="2"/>
  <c r="A18" i="2"/>
  <c r="A15" i="2"/>
  <c r="A12" i="2"/>
  <c r="J90" i="2"/>
  <c r="J87" i="2"/>
  <c r="J84" i="2"/>
  <c r="J33" i="2"/>
  <c r="J24" i="2"/>
  <c r="J21" i="2"/>
  <c r="J18" i="2"/>
  <c r="J15" i="2"/>
  <c r="J12" i="2"/>
  <c r="J9" i="2"/>
  <c r="J6" i="2"/>
  <c r="F5" i="2"/>
  <c r="G5" i="2" s="1"/>
  <c r="H5" i="2" s="1"/>
  <c r="I5" i="2" l="1"/>
  <c r="F107" i="2"/>
  <c r="H107" i="2"/>
  <c r="J107" i="2"/>
  <c r="H101" i="2"/>
  <c r="J98" i="2"/>
  <c r="G98" i="2"/>
  <c r="F98" i="2"/>
  <c r="G47" i="2"/>
  <c r="J47" i="2"/>
  <c r="F47" i="2"/>
  <c r="F89" i="2" l="1"/>
  <c r="G89" i="2"/>
  <c r="J89" i="2"/>
  <c r="G101" i="2" l="1"/>
  <c r="J101" i="2"/>
  <c r="F101" i="2"/>
  <c r="H14" i="2" l="1"/>
  <c r="F17" i="2" l="1"/>
  <c r="G17" i="2"/>
  <c r="J17" i="2"/>
  <c r="F14" i="2"/>
  <c r="G14" i="2"/>
  <c r="J14" i="2"/>
  <c r="G8" i="2" l="1"/>
  <c r="J8" i="2"/>
  <c r="H8" i="2"/>
  <c r="F8" i="2"/>
  <c r="F35" i="2" l="1"/>
  <c r="G35" i="2"/>
  <c r="J35" i="2"/>
  <c r="H26" i="2" l="1"/>
  <c r="J26" i="2" l="1"/>
  <c r="G26" i="2"/>
  <c r="F26" i="2"/>
  <c r="I262" i="1" l="1"/>
  <c r="C90" i="2" l="1"/>
  <c r="G95" i="2"/>
  <c r="I92" i="2" l="1"/>
  <c r="F92" i="2"/>
  <c r="J92" i="2"/>
  <c r="H92" i="2"/>
  <c r="G92" i="2"/>
  <c r="F95" i="2"/>
  <c r="J95" i="2"/>
  <c r="H95" i="2"/>
  <c r="H86" i="2" l="1"/>
  <c r="F86" i="2"/>
  <c r="J86" i="2"/>
  <c r="G86" i="2"/>
  <c r="H32" i="2"/>
  <c r="G32" i="2"/>
  <c r="F32" i="2"/>
  <c r="J32" i="2"/>
  <c r="J39" i="1" l="1"/>
  <c r="I39" i="1"/>
  <c r="J115" i="1"/>
  <c r="J56" i="1" s="1"/>
  <c r="I115" i="1"/>
  <c r="I56" i="1" s="1"/>
  <c r="C39" i="2"/>
  <c r="C21" i="2"/>
  <c r="J59" i="2"/>
  <c r="F59" i="2"/>
  <c r="H59" i="2"/>
  <c r="G59" i="2"/>
  <c r="H50" i="2"/>
  <c r="C42" i="2" l="1"/>
  <c r="I44" i="2" s="1"/>
  <c r="I41" i="2"/>
  <c r="H41" i="2"/>
  <c r="G41" i="2"/>
  <c r="J41" i="2"/>
  <c r="F41" i="2"/>
  <c r="J23" i="2"/>
  <c r="F23" i="2"/>
  <c r="G23" i="2"/>
  <c r="H23" i="2"/>
  <c r="I23" i="2"/>
  <c r="J83" i="2"/>
  <c r="F83" i="2"/>
  <c r="G83" i="2"/>
  <c r="H83" i="2"/>
  <c r="J74" i="2"/>
  <c r="F74" i="2"/>
  <c r="H74" i="2"/>
  <c r="G74" i="2"/>
  <c r="G80" i="2"/>
  <c r="H80" i="2"/>
  <c r="J80" i="2"/>
  <c r="F80" i="2"/>
  <c r="J56" i="2"/>
  <c r="F56" i="2"/>
  <c r="H56" i="2"/>
  <c r="G56" i="2"/>
  <c r="J50" i="2"/>
  <c r="G50" i="2"/>
  <c r="F50" i="2"/>
  <c r="I10" i="1" l="1"/>
  <c r="C18" i="2"/>
  <c r="J20" i="2" s="1"/>
  <c r="G44" i="2"/>
  <c r="H44" i="2"/>
  <c r="J44" i="2"/>
  <c r="F44" i="2"/>
  <c r="J10" i="1" l="1"/>
  <c r="J319" i="1" s="1"/>
  <c r="G20" i="2"/>
  <c r="I20" i="2"/>
  <c r="H20" i="2"/>
  <c r="F20" i="2"/>
  <c r="M113" i="2" l="1"/>
  <c r="I318" i="1"/>
  <c r="C9" i="2"/>
  <c r="I11" i="2" s="1"/>
  <c r="I108" i="2" s="1"/>
  <c r="G11" i="2" l="1"/>
  <c r="G108" i="2" s="1"/>
  <c r="H11" i="2"/>
  <c r="H108" i="2" s="1"/>
  <c r="C108" i="2"/>
  <c r="J11" i="2"/>
  <c r="J108" i="2" s="1"/>
  <c r="F11" i="2"/>
  <c r="D60" i="2" l="1"/>
  <c r="D63" i="2"/>
  <c r="D66" i="2"/>
  <c r="D102" i="2"/>
  <c r="D87" i="2"/>
  <c r="D6" i="2"/>
  <c r="D48" i="2"/>
  <c r="D51" i="2"/>
  <c r="D12" i="2"/>
  <c r="D84" i="2"/>
  <c r="D72" i="2"/>
  <c r="D21" i="2"/>
  <c r="D96" i="2"/>
  <c r="D45" i="2"/>
  <c r="D75" i="2"/>
  <c r="D18" i="2"/>
  <c r="D105" i="2"/>
  <c r="D15" i="2"/>
  <c r="D90" i="2"/>
  <c r="D99" i="2"/>
  <c r="D39" i="2"/>
  <c r="D36" i="2"/>
  <c r="D9" i="2"/>
  <c r="D57" i="2"/>
  <c r="D78" i="2"/>
  <c r="D69" i="2"/>
  <c r="D27" i="2"/>
  <c r="D33" i="2"/>
  <c r="D24" i="2"/>
  <c r="D30" i="2"/>
  <c r="D93" i="2"/>
  <c r="D42" i="2"/>
  <c r="D54" i="2"/>
  <c r="D81" i="2"/>
  <c r="F108" i="2"/>
  <c r="F109" i="2" s="1"/>
  <c r="G109" i="2" s="1"/>
  <c r="H109" i="2" s="1"/>
  <c r="D108" i="2" l="1"/>
  <c r="I109" i="2"/>
</calcChain>
</file>

<file path=xl/sharedStrings.xml><?xml version="1.0" encoding="utf-8"?>
<sst xmlns="http://schemas.openxmlformats.org/spreadsheetml/2006/main" count="1333" uniqueCount="668">
  <si>
    <t>TOTAL</t>
  </si>
  <si>
    <t>PLANILHA ORÇAMENTÁRIA</t>
  </si>
  <si>
    <t>SETOP</t>
  </si>
  <si>
    <t>-</t>
  </si>
  <si>
    <t>DEMOLIÇÕES E REMOÇÕES</t>
  </si>
  <si>
    <t>ED-48468</t>
  </si>
  <si>
    <t>ED-48505</t>
  </si>
  <si>
    <t>SERVIÇOS CIVIS</t>
  </si>
  <si>
    <t>ED-13286</t>
  </si>
  <si>
    <t>FORROS E FECHAMENTOS EM DRY-WALL</t>
  </si>
  <si>
    <t>ED-49687</t>
  </si>
  <si>
    <t>SINAPI</t>
  </si>
  <si>
    <t>ESQUADRIAS</t>
  </si>
  <si>
    <t>PINTURA</t>
  </si>
  <si>
    <t>ED-50480</t>
  </si>
  <si>
    <t>ED-50478</t>
  </si>
  <si>
    <t>EMASSAMENTO EM PAREDE COM MASSA CORRIDA (PVA), DUAS (2) DEMÃOS, INCLUSIVE LIXAMENTO PARA PINTURA</t>
  </si>
  <si>
    <t>EMASSAMENTO EM TETO COM MASSA CORRIDA (PVA), DUAS (2) DEMÃOS, INCLUSIVE LIXAMENTO PARA PINTURA</t>
  </si>
  <si>
    <t>ED-50452</t>
  </si>
  <si>
    <t>PINTURA ACRÍLICA EM TETO, DUAS (2) DEMÃOS, EXCLUSIVE SELADOR ACRÍLICO E MASSA ACRÍLICA/CORRIDA (PVA)</t>
  </si>
  <si>
    <t>PINTURA ACRÍLICA EM PAREDE, DUAS (2) DEMÃOS, EXCLUSIVE SELADOR ACRÍLICO E MASSA ACRÍLICA/CORRIDA (PVA)</t>
  </si>
  <si>
    <t>ADMINISTRAÇÃO LOCAL DA OBRA</t>
  </si>
  <si>
    <t>REGULARIZAÇÃO E MOBILIZAÇÃO</t>
  </si>
  <si>
    <t>ED-51134</t>
  </si>
  <si>
    <t>TRANSPORTE DE MATERIAL DE QUALQUER NATUREZA COM CARRINHO DE MÃO, COM DISTÂNCIAS MAIORES QUE 50M E MENORES OU IGUAIS A 100M, INCLUSIVE CARGA/DESGARGA</t>
  </si>
  <si>
    <t>ED-51126</t>
  </si>
  <si>
    <t xml:space="preserve"> LIMPEZA FINAL PARA ENTREGA DA OBRA</t>
  </si>
  <si>
    <t>ED-50266</t>
  </si>
  <si>
    <t xml:space="preserve">PROTEÇÃO DE PISO COM LONA E PLÁSTICO BOLHA </t>
  </si>
  <si>
    <t>1.1</t>
  </si>
  <si>
    <t>1.2</t>
  </si>
  <si>
    <t>2.1</t>
  </si>
  <si>
    <t>2.2</t>
  </si>
  <si>
    <t>2.3</t>
  </si>
  <si>
    <t>3.1</t>
  </si>
  <si>
    <t>3.2</t>
  </si>
  <si>
    <t>3.4</t>
  </si>
  <si>
    <t>3.5</t>
  </si>
  <si>
    <t>4.1</t>
  </si>
  <si>
    <t>5.1</t>
  </si>
  <si>
    <t>5.3</t>
  </si>
  <si>
    <t>5.4</t>
  </si>
  <si>
    <t>5.5</t>
  </si>
  <si>
    <t>6.1</t>
  </si>
  <si>
    <t>8.1</t>
  </si>
  <si>
    <t>9.1</t>
  </si>
  <si>
    <t>9.2</t>
  </si>
  <si>
    <t>9.3</t>
  </si>
  <si>
    <t>9.4</t>
  </si>
  <si>
    <t>9.5</t>
  </si>
  <si>
    <t>10.2</t>
  </si>
  <si>
    <t>11.1</t>
  </si>
  <si>
    <t>11.2</t>
  </si>
  <si>
    <t>11.3</t>
  </si>
  <si>
    <t>11.4</t>
  </si>
  <si>
    <t>11.5</t>
  </si>
  <si>
    <t>12.1</t>
  </si>
  <si>
    <t>12.2</t>
  </si>
  <si>
    <t>12.3</t>
  </si>
  <si>
    <t>12.4</t>
  </si>
  <si>
    <t>%</t>
  </si>
  <si>
    <t>TOTAL GERAL COM BDI</t>
  </si>
  <si>
    <t xml:space="preserve">LIMPEZA GERAL </t>
  </si>
  <si>
    <t xml:space="preserve">CRONOGRAMA FÍSICO FINANCEIRO </t>
  </si>
  <si>
    <t>ITEM</t>
  </si>
  <si>
    <t>DESCRIÇÃO</t>
  </si>
  <si>
    <t>MÊS</t>
  </si>
  <si>
    <t>R$</t>
  </si>
  <si>
    <t>TOTAL ACUMULADO</t>
  </si>
  <si>
    <t>6</t>
  </si>
  <si>
    <t>10</t>
  </si>
  <si>
    <t>11</t>
  </si>
  <si>
    <t xml:space="preserve">VALOR COM BDI </t>
  </si>
  <si>
    <t>10.1</t>
  </si>
  <si>
    <t>12.5</t>
  </si>
  <si>
    <t>12.6</t>
  </si>
  <si>
    <t>13.1</t>
  </si>
  <si>
    <t>13.2</t>
  </si>
  <si>
    <t>13.3</t>
  </si>
  <si>
    <t>13.4</t>
  </si>
  <si>
    <t>KG</t>
  </si>
  <si>
    <t>TRANSPORTE DE MATERIAL DEMOLIDO EM CAÇAMBA (Município: Belo Horizonte)</t>
  </si>
  <si>
    <t>ED-48436</t>
  </si>
  <si>
    <t>CAMADA DE REGULARIZAÇÃO COM ARGAMASSA, TRAÇO 1:3 (CIMENTO E AREIA), ESP. 15MM, APLICAÇÃO MANUAL, PREPARO MECÂNICO</t>
  </si>
  <si>
    <t>PAREDE COM PLACAS DE GESSO ACARTONADO (DRYWALL), PARA USO INTERNO, COM DUAS FACES DUPLAS E ESTRUTURA METÁLICA COM GUIAS SIMPLES, SEM VÃOS. AF_06/2017_P</t>
  </si>
  <si>
    <t>PAREDE COM PLACAS DE GESSO ACARTONADO (DRYWALL), PARA USO INTERNO, COM DUAS FACES SIMPLES E ESTRUTURA METÁLICA COM GUIAS SIMPLES, SEM VÃOS. AF_06/2017_P</t>
  </si>
  <si>
    <t>LÃ DE ROCHA 32KG/M³ - FORNECIMENTO E INSTALAÇÃO</t>
  </si>
  <si>
    <t xml:space="preserve">PRÓPRIO </t>
  </si>
  <si>
    <t>M²</t>
  </si>
  <si>
    <t>REVESTIMENTOS E ROCHAS ORNAMENTAIS</t>
  </si>
  <si>
    <t>ORSE</t>
  </si>
  <si>
    <t>M</t>
  </si>
  <si>
    <t>UN</t>
  </si>
  <si>
    <t>8.1.1</t>
  </si>
  <si>
    <t>7.1</t>
  </si>
  <si>
    <t>7.2</t>
  </si>
  <si>
    <t>7.3</t>
  </si>
  <si>
    <t>7.4</t>
  </si>
  <si>
    <t>INSTALAÇÕES ELÉTRICAS</t>
  </si>
  <si>
    <t>CAIXA RETANGULAR 4" X 2" MÉDIA (1,30 M DO PISO), PVC, INSTALADA EM PAREDE - FORNECIMENTO E INSTALAÇÃO. AF_12/2015</t>
  </si>
  <si>
    <t>ACABAMENTOS ELÉTRICOS E LUMINÁRIAS</t>
  </si>
  <si>
    <t>8.2</t>
  </si>
  <si>
    <t>8.2.1</t>
  </si>
  <si>
    <t>PRÓPRIO</t>
  </si>
  <si>
    <t>UNID.</t>
  </si>
  <si>
    <t xml:space="preserve"> TJMMG-CP-19</t>
  </si>
  <si>
    <t xml:space="preserve"> TJMMG-CP-20</t>
  </si>
  <si>
    <t xml:space="preserve"> TJMMG-CP-21</t>
  </si>
  <si>
    <t>CABEAMENTO ESTRUTURADO</t>
  </si>
  <si>
    <t>SISTEMA PCI</t>
  </si>
  <si>
    <t>AR CONDICIONADO</t>
  </si>
  <si>
    <t>11.6</t>
  </si>
  <si>
    <t>11.7</t>
  </si>
  <si>
    <t>11.8</t>
  </si>
  <si>
    <t>11.9</t>
  </si>
  <si>
    <t>11.10</t>
  </si>
  <si>
    <t>11.11</t>
  </si>
  <si>
    <t>11.12</t>
  </si>
  <si>
    <t xml:space="preserve">PAISAGISMO </t>
  </si>
  <si>
    <t>M³</t>
  </si>
  <si>
    <t>PROJETO ELÉTRICO: COMO CONSTRUÍDO ("AS BUILT") DE PROJETOS COM ÁREA ATÉ 10.000 M2</t>
  </si>
  <si>
    <t>PROJETO CABEAMENTO ESTRUTURADO: COMO CONSTRUÍDO ("AS BUILT") DE PROJETOS COM ÁREA ATÉ 10.000 M2</t>
  </si>
  <si>
    <t>2.4</t>
  </si>
  <si>
    <t>2.5</t>
  </si>
  <si>
    <t>12.7</t>
  </si>
  <si>
    <t>15.1</t>
  </si>
  <si>
    <t>15.2</t>
  </si>
  <si>
    <t>15.3</t>
  </si>
  <si>
    <t>15.4</t>
  </si>
  <si>
    <t>15.5</t>
  </si>
  <si>
    <t>15.6</t>
  </si>
  <si>
    <t>15.7</t>
  </si>
  <si>
    <t>15.8</t>
  </si>
  <si>
    <t>15.9</t>
  </si>
  <si>
    <t>15.10</t>
  </si>
  <si>
    <t>15.11</t>
  </si>
  <si>
    <t>15.12</t>
  </si>
  <si>
    <t>15.13</t>
  </si>
  <si>
    <t>15.14</t>
  </si>
  <si>
    <t>15.15</t>
  </si>
  <si>
    <t>15.16</t>
  </si>
  <si>
    <t>16.1</t>
  </si>
  <si>
    <t>16.2</t>
  </si>
  <si>
    <t>16.3</t>
  </si>
  <si>
    <t>12</t>
  </si>
  <si>
    <t>13</t>
  </si>
  <si>
    <t>14</t>
  </si>
  <si>
    <t>15</t>
  </si>
  <si>
    <t>16</t>
  </si>
  <si>
    <t>NÃO DESONERADA</t>
  </si>
  <si>
    <t>TOTAL DO ORÇAMENTO:</t>
  </si>
  <si>
    <t>PLANILHA RESUMO</t>
  </si>
  <si>
    <t>QUANT.</t>
  </si>
  <si>
    <t>12.8</t>
  </si>
  <si>
    <t>12.9</t>
  </si>
  <si>
    <t>12.10</t>
  </si>
  <si>
    <t>5.7</t>
  </si>
  <si>
    <t>5.9</t>
  </si>
  <si>
    <t xml:space="preserve">	INSTALAÇÃO DE REFORÇO DE MADEIRA EM SANCA/CORTINEIRO. AF_06/2017</t>
  </si>
  <si>
    <t>2.8</t>
  </si>
  <si>
    <t>3.3</t>
  </si>
  <si>
    <t>3.8</t>
  </si>
  <si>
    <t>3.11</t>
  </si>
  <si>
    <t>5.10</t>
  </si>
  <si>
    <t>BANDA ACÚSTICA 48MM</t>
  </si>
  <si>
    <t>DISJUNTOR BIPOLAR TIPO DIN, CORRENTE NOMINAL DE 20A - FORNECIMENTO E INSTALAÇÃO. AF_10/2020</t>
  </si>
  <si>
    <t>INTERRUPTOR SIMPLES (1 MÓDULO), 10A/250V, INCLUINDO SUPORTE E PLACA - FORNECIMENTO E INSTALAÇÃO. AF_12/2015</t>
  </si>
  <si>
    <t>MESES</t>
  </si>
  <si>
    <t>5.11</t>
  </si>
  <si>
    <t xml:space="preserve">REMANEJAMENTO DE MOBILIÁRIOS PARA TROCA DE PISO </t>
  </si>
  <si>
    <t xml:space="preserve">REMOÇÃO DE MOBILIÁRIOS: MESAS, CADEIRAS, SOFÁS, ARMÁRIOS, PRATELEIRAS, PERSIANAS, ETC. </t>
  </si>
  <si>
    <t xml:space="preserve">P08: REINSTALAÇÃO DE PORTA PRONTA 82X210CM EXISTENTE, CONFORME PROJETO ARQUITETÔNICO; </t>
  </si>
  <si>
    <t>M21: CORTINA ROLÔ TELA SOLAR CINZA CLARO. FATOR DE ABERTURA 1%.
COMPOSIÇÃO 25% POLIÉSTER E 75% PVC. ANTICHAMAS.</t>
  </si>
  <si>
    <t>M22: CORTINA ROLÔ TELA SOLAR CINZA CLARO. FATOR DE ABERTURA 1%.
COMPOSIÇÃO 25% POLIÉSTER E 75% PVC. ANTICHAMAS.</t>
  </si>
  <si>
    <t>M23: CORTINA ROLÔ TELA SOLAR CINZA CLARO. FATOR DE ABERTURA 1%.
COMPOSIÇÃO 25% POLIÉSTER E 75% PVC. ANTICHAMAS.</t>
  </si>
  <si>
    <t>PROJETO CLIMATIZAÇÃO: COMO CONSTRUÍDO ("AS BUILT") DE PROJETOS COM ÁREA ATÉ 10.000 M2</t>
  </si>
  <si>
    <t>CO-27389</t>
  </si>
  <si>
    <t>REMOÇÃO MANUAL DE LUMINÁRIA COMERCIAL, EMBUTIDA OU SOBREPOR, COM REAPROVEITAMENTO, INCLUSIVE AFASTAMENTO E EMPILHAMENTO, EXCLUSIVE TRANSPORTE E RETIRADA DO MATERIAL REMOVIDO NÃO REAPROVEITÁVEL</t>
  </si>
  <si>
    <t>ED-48463</t>
  </si>
  <si>
    <t>DEMOLIÇÃO MANUAL DE FORRO DE CHAPA OU PLACA DE GESSO, INCLUSIVE DEMOLIÇÃO DA ESTRUTURA DE SUSTENTAÇÃO, AFASTAMENTO E EMPILHAMENTO, EXCLUSIVE TRANSPORTE E RETIRADA DO MATERIAL DEMOLIDO</t>
  </si>
  <si>
    <t>DEMOLIÇÃO MANUAL DE DIVISÓRIA DE DRYWALL, INCLUSIVE AFASTAMENTO E EMPILHAMENTO, EXCLUSIVE TRANSPORTE E RETIRADA DO MATERIAL DEMOLIDO</t>
  </si>
  <si>
    <t>TJMMG-CP-01</t>
  </si>
  <si>
    <t>DEMOLIÇÃO MANUAL DE ALVENARIA DE TIJOLO CERÂMICO MACIÇO, INCLUSIVE AFASTAMENTO E EMPILHAMENTO, EXCLUSIVE TRANSPORTE E RETIRADA DO MATERIAL DEMOLIDO</t>
  </si>
  <si>
    <t>REMOÇÃO MANUAL DE ESQUADRIA EM MADEIRA, COM REAPROVEITAMENTO, INCLUSIVE REMOÇÃO DE MARCO/ALIZAR/ GUARNIÇÕES, AFASTAMENTO E EMPILHAMENTO, EXCLUSIVE TRANSPORTE E RETIRADA DO MATERIAL REMOVIDO NÃO REAPROVEITÁVEL</t>
  </si>
  <si>
    <t>ED-48493</t>
  </si>
  <si>
    <t>TJMMG-CP-02</t>
  </si>
  <si>
    <t>TJMMG-CP-03</t>
  </si>
  <si>
    <t>DEMOLIÇÃO MANUAL DE PISO VINÍLICO, INCLUSIVE AFASTAMENTO E EMPILHAMENTO, EXCLUSIVE TRANSPORTE E RETIRADA DO MATERIAL DEMOLIDO</t>
  </si>
  <si>
    <t>ED-48482</t>
  </si>
  <si>
    <t>DEMOLIÇÃO MANUAL DE RODAPÉ, INCLUSIVE ARGAMASSA DE ASSENTAMENTO E AFASTAMENTO, EXCLUSIVE TRANSPORTE E RETIRADA DO MATERIAL DEMOLIDO</t>
  </si>
  <si>
    <t>REMOÇÃO MANUAL DE PEITORIL DE MÁRMORE OU GRANITO, COM REAPROVEITAMENTO, INCLUSIVE AFASTAMENTO E EMPILHAMENTO, EXCLUSIVE TRANSPORTE E RETIRADA DO MATERIAL REMOVIDO NÃO REAPROVEITÁVEL</t>
  </si>
  <si>
    <t>ED-48478</t>
  </si>
  <si>
    <t xml:space="preserve"> REBOCO COM ARGAMASSA, TRAÇO 1:2:8 (CIMENTO, CAL E AREIA) , ESP. 20MM, APLICAÇÃO MANUAL, INCLUSIVE ARGAMASSA COM PREPARO MECANIZADO, EXCLUSIVE CHAPISCO</t>
  </si>
  <si>
    <t>ED-50761</t>
  </si>
  <si>
    <t>FORRO EM CHAPA DE GESSO ACARTONADO, ESP. 12,5MM, COM FIXAÇÃO DO TIPO ARAMADO, EXCLUSIVE PERFIL TABICA, SANCA E MOLDURA, INCLUSIVE ACESSÓRIOS E FIXAÇÃO</t>
  </si>
  <si>
    <t>ACABAMENTOS PARA FORRO (MOLDURA EM DRYWALL, COM LARGURA DE 15 CM). AF_ 05/2017_PS</t>
  </si>
  <si>
    <t>TJMMG-CP-04</t>
  </si>
  <si>
    <t>TJMMG-CP-05</t>
  </si>
  <si>
    <t>TJMMG-CP-06</t>
  </si>
  <si>
    <t>LUMINÁRIA PARA LÂMPADA LED DE EMBUTIR. COM ALETAS E REFLETORES PARABÓLICOS EM ALUMÍNIO 124X31CM</t>
  </si>
  <si>
    <t>LUMINÁRIA PARA LÂMPADA LED DE EMBUTIR. COM ALETAS E REFLETORES PARABÓLICOS EM ALUMÍNIO 62X62CM</t>
  </si>
  <si>
    <t>PAINEL LED DE EMBUTIR SLIM 62X62CM</t>
  </si>
  <si>
    <t>REMANEJAMENTO DE CIRCUITOS PARA O QUADRO NOVO INCLUINDO MATERIAL E MÃO DE OBRA</t>
  </si>
  <si>
    <t>QUADRO DE FORÇA QFAC-4º PAVIMENTO</t>
  </si>
  <si>
    <t>ITENS DIVERSOS</t>
  </si>
  <si>
    <t>QUEBRA EM ALVENARIA PARA INSTALAÇÃO DE QUADRO DISTRIBUIÇÃO GRANDE (76X40 CM). AF_05/201</t>
  </si>
  <si>
    <t>QUADRO DE DISTRIBUIÇÃO DE ENERGIA EM CHAPA DE AÇO GALVANIZADO, DE EMBUTIR, COM BARRAMENTO TRIFÁSICO, PARA 24 DISJUNTORES DIN 100A - FORNECIMENTO E INSTALAÇÃO. AF_10/2020</t>
  </si>
  <si>
    <t>VLC SLIM CLASSE 1 275V 12,5/60kA</t>
  </si>
  <si>
    <t>ED-51092</t>
  </si>
  <si>
    <t xml:space="preserve">CABOS, FIAÇÕES E ACESSÓRIOS </t>
  </si>
  <si>
    <t>CABO DE COBRE FLEXÍVEL, CLASSE 5, ISOLAMENTO TIPO EPR/HEPR, NÃO HALOGENADO, ANTICHAMA, TERMOFIXO, UNIPOLAR, SEÇÃO 10 MM2, 90°C, 0,6/1KV</t>
  </si>
  <si>
    <t>ED-48998</t>
  </si>
  <si>
    <t>CABO DE COBRE FLEXÍVEL, CLASSE 5, ISOLAMENTO TIPO EPR/HEPR, NÃO HALOGENADO, ANTICHAMA, TERMOFIXO, UNIPOLAR, SEÇÃO 2,5 MM2, 90°C, 0,6/1KV</t>
  </si>
  <si>
    <t>ED-48989</t>
  </si>
  <si>
    <t>FITA ISOLANTE ALTA FUSÃO 19 MM X 10M - FORNECIMENTO</t>
  </si>
  <si>
    <t>FORNECIMENTO DE TERMINAL PRÉ-ISOLADO TIPO GARFO SÉRIE MÉTRICA PARA CABO 2,5 MM²</t>
  </si>
  <si>
    <t>ANILHA (MARCADOR) PARA IDENTIFICAÇÃO DE CABOS (# 6 MM2) - 500 UN</t>
  </si>
  <si>
    <t>ED-48361</t>
  </si>
  <si>
    <t>FORNECIMENTO DE ABRAÇADEIRA PLÁSTICA SERRILHADA 232 MM</t>
  </si>
  <si>
    <t>ELETRODUTOS, CAIXAS E ACESSÓRIOS</t>
  </si>
  <si>
    <t>ED-49320</t>
  </si>
  <si>
    <t>ELETRODUTO DE AÇO GALVANIZADO LEVE, INCLUSIVE CONEXÕES, SUPORTES E FIXAÇÃO DN 25 (1")</t>
  </si>
  <si>
    <t>ED-49318</t>
  </si>
  <si>
    <t>ED-49317</t>
  </si>
  <si>
    <t>ELETRODUTO DE PVC RÍGIDO ROSCÁVEL, DN 20 MM (3/4"), INCLUSIVE CONEXÕES, SUPORTES E FIXAÇÃO</t>
  </si>
  <si>
    <t>ED-49308</t>
  </si>
  <si>
    <t>CONDULETE DE ALUMÍNIO, TIPO X, PARA ELETRODUTO DE AÇO GALVANIZADO DN 25 MM (1''), APARENTE - FORNECIMENTO E INSTALAÇÃO. AF_10/2022</t>
  </si>
  <si>
    <t>CONDULETE DE ALUMÍNIO, TIPO X, PARA ELETRODUTO DE AÇO GALVANIZADO DN 20 MM (3/4''), APARENTE - FORNECIMENTO E INSTALAÇÃO. AF_10/2022</t>
  </si>
  <si>
    <t>CJ</t>
  </si>
  <si>
    <t>ELETROCALHA E ACESSÓRIOS</t>
  </si>
  <si>
    <t>FORNECIMENTO E INSTALAÇÃO DE SAÍDA HORIZONTAL PARA ELETRODUTO 1" (REF. VL 33 VALEMAM OU SIMILAR)</t>
  </si>
  <si>
    <t>FORNECIMENTO E INSTALAÇÃO DE SAÍDA HORIZONTAL PARA ELETRODUTO 3/4" (REF. VL 33 VALEMAM OU SIMILAR)</t>
  </si>
  <si>
    <t>ARRUELA LISA ZINCADA D=1/4"</t>
  </si>
  <si>
    <t>PARAFUSO CABEÇA LENTILHA AUTO-TRAVANTE 1/4" X 3/4 ", BICROMATIZADA</t>
  </si>
  <si>
    <t>PORCA SEXTAVADA ZINCADA 1/4" (FORNECIMENTO E COLOCAÇÃO)</t>
  </si>
  <si>
    <t>INTERRUPTOR SIMPLES (3 MÓDULOS), 10A/250V, INCLUINDO SUPORTE E PLACA - FORNECIMENTO E INSTALAÇÃO. AF_03/2023</t>
  </si>
  <si>
    <t>TOMADA MÉDIA DE EMBUTIR (1 MÓDULO), 2P+T 10 A, INCLUINDO SUPORTE E PLACA - FORNECIMENTO E INSTALAÇÃO. AF_03/2023</t>
  </si>
  <si>
    <t>TOMADA MÉDIA DE EMBUTIR (2 MÓDULOS), 2P+T 10 A, INCLUINDO SUPORTE E PLACA - FORNECIMENTO E INSTALAÇÃO. AF_03/2023</t>
  </si>
  <si>
    <t>QUEBRA EM ALVENARIA PARA INSTALAÇÃO DE CAIXA DE TOMADA (4X4 OU 4X2). AF_05/2015</t>
  </si>
  <si>
    <t>PLAQUETA ACRÍLICA PANTOGRAFADA</t>
  </si>
  <si>
    <t>PÇ</t>
  </si>
  <si>
    <t>CONJUNTO DE FITA ISOLANTE COLORIDA (AZUL, BRANCO, VERMELHO, AMARELO E VERDE)</t>
  </si>
  <si>
    <t>INSTALAÇÕES ELÉTRICAS ESTABILIZADAS</t>
  </si>
  <si>
    <t>ACABAMENTOS ELÉTRICOS</t>
  </si>
  <si>
    <t>PARAFUSO COM BUCHA S-8</t>
  </si>
  <si>
    <t>CONECTOR RETO DE ALUMÍNIO 1"</t>
  </si>
  <si>
    <t>ABRAÇADEIRA EM AÇO INOX, TIPO "D" 1"</t>
  </si>
  <si>
    <t>CERTIFICAÇÃO E TESTES</t>
  </si>
  <si>
    <t>CERTIFICAÇÃO DE GARANTIA DE TRANSMISSÃO DE CABOS LÓGICOS CAT. 5/6</t>
  </si>
  <si>
    <t>ED-48368</t>
  </si>
  <si>
    <t>CABOS, TOMADAS E ACESSÓRIOS</t>
  </si>
  <si>
    <t>CABO UTP 4 PARES CATEGORIA 6 COM REVESTIMENTO EXTERNO NÃO PROPAGANTE A CHAMA</t>
  </si>
  <si>
    <t>ED-48365</t>
  </si>
  <si>
    <t xml:space="preserve">RACK E COMPONENTES </t>
  </si>
  <si>
    <t>SÉPTOS COM PLACAS DE GESSO ACARTONADO (DRYWALL), PARA USO INTERNO, COM DUAS FACES DUPLAS E ESTRUTURA METÁLICA COM GUIAS SIMPLES.</t>
  </si>
  <si>
    <t>REMOÇÃO DE DETECTOR DE FUMAÇA</t>
  </si>
  <si>
    <t xml:space="preserve">UN </t>
  </si>
  <si>
    <t xml:space="preserve"> FORRO MINERAL REMOVÍVEL MODULAR (1250x625x15MM) THERMATEX ANTARIS.
ESTRUTURA APARENTE SK. COR BRANCO. REF. KANUF</t>
  </si>
  <si>
    <t>FORRO MINERAL REMOVÍVEL MODULAR (625x625x15MM) AMF TOPIQ PRIME.
ESTRUTURA APARENTE SK. COR BRANCO. REF. KNAUF (OU OWA OPÇÃO BRILLIANTO)</t>
  </si>
  <si>
    <t>PISO VINÍLICO EM PLACA 30x30cM COM ESPESSURA 2MM. PAVIFLEX NATURAL COLEÇÃO THRU. COR 668 ARENITO. REF. TARKETT</t>
  </si>
  <si>
    <t>REINSTALAÇÃO DE RODAPÉ EM MADEIRA IPÊ COM VERNIZ MARÍTIMO IPÊ. h=7cM - MATERIAL REAPROVEITADO  (INCLUSO APLICAÇÃO DE VERNIZ)</t>
  </si>
  <si>
    <t>2.6</t>
  </si>
  <si>
    <t>2.7</t>
  </si>
  <si>
    <t>3.7</t>
  </si>
  <si>
    <t>3.10</t>
  </si>
  <si>
    <t>4.2</t>
  </si>
  <si>
    <t>5.2</t>
  </si>
  <si>
    <t>7.1.1</t>
  </si>
  <si>
    <t>7.1.2</t>
  </si>
  <si>
    <t>7.2.1</t>
  </si>
  <si>
    <t>7.2.2</t>
  </si>
  <si>
    <t>7.2.4</t>
  </si>
  <si>
    <t>7.2.5</t>
  </si>
  <si>
    <t>7.3.1</t>
  </si>
  <si>
    <t>7.3.3</t>
  </si>
  <si>
    <t>7.3.4</t>
  </si>
  <si>
    <t>7.3.5</t>
  </si>
  <si>
    <t>7.3.7</t>
  </si>
  <si>
    <t>7.3.8</t>
  </si>
  <si>
    <t>7.3.9</t>
  </si>
  <si>
    <t>7.3.10</t>
  </si>
  <si>
    <t>7.3.11</t>
  </si>
  <si>
    <t>7.4.1</t>
  </si>
  <si>
    <t>7.4.2</t>
  </si>
  <si>
    <t>7.4.3</t>
  </si>
  <si>
    <t>7.4.4</t>
  </si>
  <si>
    <t>7.4.6</t>
  </si>
  <si>
    <t>7.4.7</t>
  </si>
  <si>
    <t>7.5</t>
  </si>
  <si>
    <t>7.5.1</t>
  </si>
  <si>
    <t>7.5.2</t>
  </si>
  <si>
    <t>7.5.3</t>
  </si>
  <si>
    <t>7.5.4</t>
  </si>
  <si>
    <t>7.5.5</t>
  </si>
  <si>
    <t>7.5.6</t>
  </si>
  <si>
    <t>7.5.7</t>
  </si>
  <si>
    <t>7.5.9</t>
  </si>
  <si>
    <t>7.5.10</t>
  </si>
  <si>
    <t>7.6</t>
  </si>
  <si>
    <t>7.6.1</t>
  </si>
  <si>
    <t>7.6.2</t>
  </si>
  <si>
    <t>7.6.3</t>
  </si>
  <si>
    <t>7.6.4</t>
  </si>
  <si>
    <t>7.6.5</t>
  </si>
  <si>
    <t>7.6.6</t>
  </si>
  <si>
    <t>7.7</t>
  </si>
  <si>
    <t>7.7.1</t>
  </si>
  <si>
    <t>7.7.2</t>
  </si>
  <si>
    <t>7.7.3</t>
  </si>
  <si>
    <t>7.7.4</t>
  </si>
  <si>
    <t>7.7.5</t>
  </si>
  <si>
    <t>7.7.6</t>
  </si>
  <si>
    <t>7.7.7</t>
  </si>
  <si>
    <t>8.3</t>
  </si>
  <si>
    <t>8.3.1</t>
  </si>
  <si>
    <t>8.3.2</t>
  </si>
  <si>
    <t>8.4</t>
  </si>
  <si>
    <t>8.4.1</t>
  </si>
  <si>
    <t>8.4.2</t>
  </si>
  <si>
    <t>8.4.3</t>
  </si>
  <si>
    <t>8.4.4</t>
  </si>
  <si>
    <t>8.4.5</t>
  </si>
  <si>
    <t>8.5</t>
  </si>
  <si>
    <t>8.5.1</t>
  </si>
  <si>
    <t>8.5.2</t>
  </si>
  <si>
    <t>8.5.3</t>
  </si>
  <si>
    <t>8.5.4</t>
  </si>
  <si>
    <t>9.1.1</t>
  </si>
  <si>
    <t>9.2.1</t>
  </si>
  <si>
    <t>9.2.2</t>
  </si>
  <si>
    <t>9.2.3</t>
  </si>
  <si>
    <t>9.3.1</t>
  </si>
  <si>
    <t>9.4.1</t>
  </si>
  <si>
    <t>9.5.1</t>
  </si>
  <si>
    <t>9.5.2</t>
  </si>
  <si>
    <t>9.5.3</t>
  </si>
  <si>
    <t>9.5.4</t>
  </si>
  <si>
    <t>11.13</t>
  </si>
  <si>
    <t>11.14</t>
  </si>
  <si>
    <t>14.1</t>
  </si>
  <si>
    <t>15.17</t>
  </si>
  <si>
    <t>REINSTALAÇÃO DE DETECTOR DE FUMAÇA</t>
  </si>
  <si>
    <t>15.18</t>
  </si>
  <si>
    <t>15.19</t>
  </si>
  <si>
    <t>REPOSICIONAR MOBILIÁRIO CONFORME NOVO LAYOUT</t>
  </si>
  <si>
    <t>REMANEJAMENTO DE MOBILIÁRIOS PARA TROCA DE PISO (VOLTAR PARA POSIÇÃO INICIAL)</t>
  </si>
  <si>
    <t>CORTINAS E MOBILIÁRIOS</t>
  </si>
  <si>
    <t>GRELHAS PARA INSUFLAMENTO, MOD. AT-AG, TAM. 225x125mm</t>
  </si>
  <si>
    <t>GRELHAS PARA CAPTAÇÃO DE AR EXTERIOR, MOD. GRA-100, TAM.  165x165mm</t>
  </si>
  <si>
    <t>GRELHAS PARA CAPTAÇÃO DE AR EXTERIOR, MOD. GRA-150, TAM.  190x190mm</t>
  </si>
  <si>
    <t>1 MULTSPLIT COM CONDENSADORA (50.000 BTU'S) + 5 EVAPORADORAS CASSETE 1 VIA DE 9.000 BTU'S/CADA</t>
  </si>
  <si>
    <t>1 BISPLIT COM CONDENSADORA (27.000 BTU'S) + 1 EVAPORADORA CASSETE 1 VIA DE 9.000 BTU'S + 1 EVAPORADORA CASSETE 1 VIA DE 12.000 BTU'S</t>
  </si>
  <si>
    <t>1 BISPLIT COM CONDENSADORA (18.400 BTU'S) + 2 EVAPORADORAS CASSETE 1 VIA DE 9.000/CADA</t>
  </si>
  <si>
    <t>DUTO EM CHAPA DE AÇO GALVANIZADO Nº. 26, PARA AR CONDICIONADO. FORNECIMENTO, MONTAGEM E INSTALAÇÃO</t>
  </si>
  <si>
    <t>TUBO PVC, SERIE NORMAL, ESGOTO PREDIAL, DN 100 MM, FORNECIDO E INSTALADO EM RAMAL DE DESCARGA OU RAMAL DE ESGOTO SANITÁRIO. AF_08/2022</t>
  </si>
  <si>
    <t>TUBO PVC, SERIE NORMAL, ESGOTO PREDIAL, DN 125 MM, FORNECIDO E INSTALADO EM RAMAL DE DESCARGA OU RAMAL DE ESGOTO SANITÁRIO.</t>
  </si>
  <si>
    <t>TUBO EM COBRE FLEXÍVEL, DN 1/4", COM ISOLAMENTO, INSTALADO EM RAMAL DE ALIMENTAÇÃO DE AR CONDICIONADO COM CONDENSADORA CENTRAL FORNECIMENTO E INSTALAÇÃO. AF_12/2015</t>
  </si>
  <si>
    <t>TUBO EM COBRE FLEXÍVEL, DN 3/8", COM ISOLAMENTO, INSTALADO EM RAMAL DE ALIMENTAÇÃO DE AR CONDICIONADO COM CONDENSADORA CENTRAL FORNECIMENTO E INSTALAÇÃO. AF_12/2015</t>
  </si>
  <si>
    <t>MINI VENTILADOR AXIAL 350/125  E CAIXA DE FILTRO MFL-C-125 C/ FILTRO M5</t>
  </si>
  <si>
    <t>MINI VENTILADOR AXIAL 250/100 MIXVENT E CAIXA DE FILTRO MFL-C-100 C/ FILTRO M5</t>
  </si>
  <si>
    <t>MINI VENTILADOR AXIAL 160/100 E CAIXA DE FILTRO MFL-C-100 C/ FILTRO M5</t>
  </si>
  <si>
    <t xml:space="preserve">REMOÇÃO DE CONJUNTO DO TIPO SPLIT PISO TETO DE 18.000 Btu/h. </t>
  </si>
  <si>
    <t>REMOÇÃO DE MINI VENTILADORES SICFLUX.</t>
  </si>
  <si>
    <t>GÁS R410 A - FORNECIMENTO E INSTALAÇÃO</t>
  </si>
  <si>
    <t>MOBILIZAÇÃO E DESMOBILIZAÇÃO DE OBRA EM CENTRO URBANO OU REGIÃO LIMÍTROFE COM VALOR ENTRE 1.000.000,01 E 3.000.000,00</t>
  </si>
  <si>
    <t>11.15</t>
  </si>
  <si>
    <t>11.16</t>
  </si>
  <si>
    <t>11.17</t>
  </si>
  <si>
    <t>11.18</t>
  </si>
  <si>
    <t>DISJUNTOR BIPOLAR TIPO DIN, CORRENTE NOMINAL DE 10A - FORNECIMENTO E INSTALAÇÃO. AF_10/2020</t>
  </si>
  <si>
    <t xml:space="preserve">	INSTALAÇÃO DE REFORÇO DE MADEIRA EM PAREDE DRYWALL. AF_06/2017</t>
  </si>
  <si>
    <t>CÓDIGO</t>
  </si>
  <si>
    <t>BANCO</t>
  </si>
  <si>
    <t>VALOR UNITÁRIO</t>
  </si>
  <si>
    <t>VALOR UNITÁRIO COM BDI</t>
  </si>
  <si>
    <t>VALOR TOTAL</t>
  </si>
  <si>
    <t>P04: PORTA PARA DIVISÓRIA COM VIDRO DUPLO 6MM TEMPERADO, COM PERSIANAS ENTRE VIDROS COR PRETO. ESTRUTURA EM ALUMÍNIO COM ACABAMENTO ANODIZADO NA COR PRETO. FECHADURA PARA PORTA 517 TUBULAR INOX INTERNO ST2 55 ROS 357 INOX PRETO FOSCO. FAB. LA FONTE OU EQUIVALENTE</t>
  </si>
  <si>
    <t>ED-50392</t>
  </si>
  <si>
    <t>VALOR TOTAL COM BDI</t>
  </si>
  <si>
    <t>TOTAL GERAL</t>
  </si>
  <si>
    <t>ED-50451</t>
  </si>
  <si>
    <t>ELETRODUTO DE AÇO GALVANIZADO MÉDIO, INCLUSIVE CONEXÕES, SUPORTES E FIXAÇÃO DN 40 (1.1/2")</t>
  </si>
  <si>
    <t>ABRAÇADEIRA EM AÇO INOX, TIPO "D" 3/4"</t>
  </si>
  <si>
    <t>ELETRODUTO DE PVC RÍGIDO ROSCÁVEL, DN 25 MM (1"), INCLUSIVE CONEXÕES, SUPORTES E FIXAÇÃO</t>
  </si>
  <si>
    <t>ED-49309</t>
  </si>
  <si>
    <t>CONJUNTO DE DUAS (2) TOMADAS DE DADOS (CONECTOR RJ45 CAT.6E), COM PLACA 4"X2" DE DOIS (2) POSTOS, INCLUSIVE FORNECIMENTO, INSTALAÇÃO, SUPORTE, MÓDULO E PLACA</t>
  </si>
  <si>
    <t>ED-15762</t>
  </si>
  <si>
    <t>CONJUNTO DE UMA (1) TOMADA DE DADOS (CONECTOR RJ45 CAT .6E), COM PLACA 4"X2" DE UM (1) POSTO, INCLUSIVE FORNECIMENTO, INSTALAÇÃO, SUPORTE, MÓDULO E PLACA</t>
  </si>
  <si>
    <t>ED-15752</t>
  </si>
  <si>
    <t>10.3</t>
  </si>
  <si>
    <t>ED-26989</t>
  </si>
  <si>
    <t xml:space="preserve"> LUMINÁRIA DE EMERGÊNCIA AUTÔNOMA, TIPO LED POTÊNCIA TOTAL DE 2W, FORNECIMENTO E INSTALAÇÃO</t>
  </si>
  <si>
    <t>REMOÇÃO E REINSTAÇÃO DE EVAPORADORA SPLIT HI-WALL DE 12.000 Btu/h.  (INCLUSO ADEQUAÇÃO DOS DRENOS)</t>
  </si>
  <si>
    <t>4.3</t>
  </si>
  <si>
    <t xml:space="preserve">RECOMPOSIÇÃO DE PAREDE (FURO DE PASSAGEM DO EXAUSTOR) </t>
  </si>
  <si>
    <t>FORNECIMENTO E INSTALAÇÃO DE PATCH CORDS CAT.6 C/ 2,50M - REV02</t>
  </si>
  <si>
    <t>ACESSÓRIOS DE MONTAGEM</t>
  </si>
  <si>
    <t>3.6</t>
  </si>
  <si>
    <t>3.9</t>
  </si>
  <si>
    <t>5.6</t>
  </si>
  <si>
    <t>5.8</t>
  </si>
  <si>
    <t>7.4.5</t>
  </si>
  <si>
    <t>7.5.8</t>
  </si>
  <si>
    <t>8.2.2</t>
  </si>
  <si>
    <t>8.3.3</t>
  </si>
  <si>
    <t>8.3.4</t>
  </si>
  <si>
    <t>8.4.6</t>
  </si>
  <si>
    <t>9.3.2</t>
  </si>
  <si>
    <t>9.5.5</t>
  </si>
  <si>
    <t>9.5.6</t>
  </si>
  <si>
    <t>9.5.7</t>
  </si>
  <si>
    <t>9.5.8</t>
  </si>
  <si>
    <t>9.5.9</t>
  </si>
  <si>
    <t>9.6</t>
  </si>
  <si>
    <t>9.6.1</t>
  </si>
  <si>
    <t>9.6.2</t>
  </si>
  <si>
    <t>9.6.3</t>
  </si>
  <si>
    <t>9.6.4</t>
  </si>
  <si>
    <t xml:space="preserve"> TJMMG-CP-18</t>
  </si>
  <si>
    <t>15.20</t>
  </si>
  <si>
    <t>DISJUNTOR BIPOLAR TIPO DIN, CORRENTE NOMINAL DE 40A - FORNECIMENTO E INSTALAÇÃO. AF_10/2020</t>
  </si>
  <si>
    <t>DISJUNTOR MONOPOLAR TIPO DIN, CORRENTE NOMINAL DE 6A - FORNECIMENTO E INSTALAÇÃO. AF_10/2020</t>
  </si>
  <si>
    <t>CAIXA RETANGULAR 4" X 4" MÉDIA (1,30 M DO PISO), PVC, INSTALADA EM PAREDE - FORNECIMENTO E INSTALAÇÃO. AF_12/2015</t>
  </si>
  <si>
    <t>9.5.10</t>
  </si>
  <si>
    <t>CONJUNTO DE QUATRO (4) TOMADAS DE DADOS (CONECTOR RJ45 CAT .6E), COM PLACA 4"X 4" DE UM (4) POSTOS, INCLUSIVE FORNECIMENTO, INSTALAÇÃO, SUPORTE, MÓDULO E PLACA</t>
  </si>
  <si>
    <t>ED-5631</t>
  </si>
  <si>
    <t>FORNECIMENTO E INSTALAÇÃO DE PATCH CORDS CAT.6 C/ 1,50M - REV01</t>
  </si>
  <si>
    <t>ED-48378</t>
  </si>
  <si>
    <t xml:space="preserve">TAMPA CEGA DE 1U PARA RACK 19" </t>
  </si>
  <si>
    <t xml:space="preserve">ORGANIZADOR DE CABOS DE 1U PARA RACK 19" </t>
  </si>
  <si>
    <t>ED-48377</t>
  </si>
  <si>
    <t>RÉGUA COM 8 TOMADAS (2P+T), PARA FIXAÇÃO NO RACK DE 19" (1U)</t>
  </si>
  <si>
    <t>ED-48375</t>
  </si>
  <si>
    <t>RACK FECHADO PARA SERVIDOR - FORNECIMENTO E INSTALAÇÃO. AF_11/2019</t>
  </si>
  <si>
    <t>PATCH PANEL 24 POSIÇÕES, CATEGORIA COM GUIA TRASEIRO</t>
  </si>
  <si>
    <t>ED-48373</t>
  </si>
  <si>
    <t>FORNECIMENTO E INSTALAÇÃO DE VOICE PANEL 24 PORTAS CAT6</t>
  </si>
  <si>
    <t>FORNECIMENTO E INSTALAÇÃO DE SWITCH 24 PORTAS 10/100 MPBS + 2P10-100-1000 BT</t>
  </si>
  <si>
    <t>FORNECIMENTO E INSTALAÇÃO DE PARAFUSO PHILIPS M5X15MM E PORCA GAIOLA M5 PARA RACK</t>
  </si>
  <si>
    <t>9.2.4</t>
  </si>
  <si>
    <t>9.2.5</t>
  </si>
  <si>
    <t>9.2.6</t>
  </si>
  <si>
    <t>9.2.7</t>
  </si>
  <si>
    <t>9.2.8</t>
  </si>
  <si>
    <t>9.2.9</t>
  </si>
  <si>
    <t>9.2.10</t>
  </si>
  <si>
    <t>9.2.11</t>
  </si>
  <si>
    <t>9.2.12</t>
  </si>
  <si>
    <t>9.2.13</t>
  </si>
  <si>
    <t>DISJUNTOR MONOPOLAR TIPO DIN, CORRENTE NOMINAL DE 16A - FORNECIMENTO E INSTALAÇÃO. AF_10/2020</t>
  </si>
  <si>
    <t>90830</t>
  </si>
  <si>
    <t>FECHADURA DE EMBUTIR COM CILINDRO, EXTERNA, COMPLETA, ACABAMENTO PADRÃO MÉDIO, INCLUSO EXECUÇÃO DE FURO - FORNECIMENTO E INSTALAÇÃO. AF_12/2019</t>
  </si>
  <si>
    <t>CHAPA DE INOX, INSTALADA NA JANELA, PARA PASSAGEM DA TUBULAÇÃO DE AR CONDICIONADO</t>
  </si>
  <si>
    <t>MANUTENÇÕES HIDROSSANITÁRIAS E COBERTURA</t>
  </si>
  <si>
    <t>TAMPONAMENTO E ISOLAMENTO DE TUBULAÇÕES HIDROSSANITÁRIAS INUTILIZADAS</t>
  </si>
  <si>
    <t>17.1</t>
  </si>
  <si>
    <t>17.2</t>
  </si>
  <si>
    <t>17.3</t>
  </si>
  <si>
    <t>17.4</t>
  </si>
  <si>
    <t>DESMONTAGEM, TRANSPORTE NO MESMO PAVIMENTO E MONTAGEM DOS ARQUIVOS DESLIZANTES PARA A SALA DO ARQUIVO RH</t>
  </si>
  <si>
    <t>15.21</t>
  </si>
  <si>
    <t>MANUTENÇÃO DO TELHADO EXISTENTE</t>
  </si>
  <si>
    <t>KIT DE PORTA DE MADEIRA PARA PINTURA, SEMI-OCA (PESADA OU SUPERPESADA), PADRÃO MÉDIO, 90X210CM, ESPESSURA DE 3,5CM, ITENS INCLUSOS: DOBRADIÇAS, MONTAGEM E INSTALAÇÃO DO BATENTE, SEM FECHADURA - FORNECIMENTO E INSTALAÇÃO. AF_12/2019</t>
  </si>
  <si>
    <t>PINTURA TINTA DE ACABAMENTO (PIGMENTADA) ESMALTE SINTÉTICO FOSCO EM MADEIRA, 2 DEMÃOS. AF_01/2021</t>
  </si>
  <si>
    <t>9.2.14</t>
  </si>
  <si>
    <t>ORGANIZAR RACK EXISTENTE E REALIZAR A IDENTIFICAÇÃO DOS PONTOS</t>
  </si>
  <si>
    <t>11.19</t>
  </si>
  <si>
    <t>EXECUÇÃO DE DRENOS PARA AS EVAPORADORAS</t>
  </si>
  <si>
    <t>12.11</t>
  </si>
  <si>
    <t>SBC</t>
  </si>
  <si>
    <t xml:space="preserve">RETIRADA DE PELICULA INSULFILM  EM JANELAS </t>
  </si>
  <si>
    <t>PROTECOES-APLICACAO DE PELICULA ADESIVA INSULFILM EM VIDROS</t>
  </si>
  <si>
    <t>MINI ÁRVORE COM AVENCA PRESERVADA E VASO EM POLIPROPILENO OVAL BRANCO 30X30CM - INCLUSO SUBSTRATO</t>
  </si>
  <si>
    <t>TJMMG-CP-07</t>
  </si>
  <si>
    <t>TJMMG-CP-15</t>
  </si>
  <si>
    <t xml:space="preserve"> TJMMG-CP-24</t>
  </si>
  <si>
    <t xml:space="preserve"> TJMMG-CP-25</t>
  </si>
  <si>
    <t xml:space="preserve"> TJMMG-CP-26</t>
  </si>
  <si>
    <t xml:space="preserve"> TJMMG-CP-27</t>
  </si>
  <si>
    <t xml:space="preserve"> TJMMG-CP-28</t>
  </si>
  <si>
    <t xml:space="preserve"> TJMMG-CP-29</t>
  </si>
  <si>
    <t xml:space="preserve"> TJMMG-CP-30</t>
  </si>
  <si>
    <t xml:space="preserve"> TJMMG-CP-31</t>
  </si>
  <si>
    <t>17</t>
  </si>
  <si>
    <t>M24: CORTINA ROLÔ TELA SOLAR CINZA CLARO. FATOR DE ABERTURA 1%.
COMPOSIÇÃO 25% POLIÉSTER E 75% PVC. ANTICHAMAS.</t>
  </si>
  <si>
    <t>M25: CORTINA ROLÔ TELA SOLAR CINZA CLARO. FATOR DE ABERTURA 1%.
COMPOSIÇÃO 25% POLIÉSTER E 75% PVC. ANTICHAMAS.</t>
  </si>
  <si>
    <t>M26: CORTINA ROLÔ TELA SOLAR CINZA CLARO. FATOR DE ABERTURA 1%.
COMPOSIÇÃO 25% POLIÉSTER E 75% PVC. ANTICHAMAS.</t>
  </si>
  <si>
    <t>M27: CORTINA ROLÔ TELA SOLAR CINZA CLARO. FATOR DE ABERTURA 1%.
COMPOSIÇÃO 25% POLIÉSTER E 75% PVC. ANTICHAMAS.</t>
  </si>
  <si>
    <t>M28: CORTINA ROLÔ TELA SOLAR CINZA CLARO. FATOR DE ABERTURA 1%.
COMPOSIÇÃO 25% POLIÉSTER E 75% PVC. ANTICHAMAS.</t>
  </si>
  <si>
    <t>M29: CORTINA ROLÔ TELA SOLAR CINZA CLARO. FATOR DE ABERTURA 1%.
COMPOSIÇÃO 25% POLIÉSTER E 75% PVC. ANTICHAMAS.</t>
  </si>
  <si>
    <t>M30: CORTINA ROLÔ TELA SOLAR CINZA CLARO. FATOR DE ABERTURA 1%.
COMPOSIÇÃO 25% POLIÉSTER E 75% PVC. ANTICHAMAS.</t>
  </si>
  <si>
    <t>M31: CORTINA ROLÔ TELA SOLAR CINZA CLARO. FATOR DE ABERTURA 1%.
COMPOSIÇÃO 25% POLIÉSTER E 75% PVC. ANTICHAMAS.</t>
  </si>
  <si>
    <t>M32: CORTINA ROLÔ TELA SOLAR CINZA CLARO. FATOR DE ABERTURA 1%.
COMPOSIÇÃO 25% POLIÉSTER E 75% PVC. ANTICHAMAS.</t>
  </si>
  <si>
    <t>M34: CORTINA ROLÔ TELA SOLAR CINZA CLARO. FATOR DE ABERTURA 1%.
COMPOSIÇÃO 25% POLIÉSTER E 75% PVC. ANTICHAMAS.</t>
  </si>
  <si>
    <t>M35: CORTINA ROLÔ TELA SOLAR CINZA CLARO. FATOR DE ABERTURA 1%.
COMPOSIÇÃO 25% POLIÉSTER E 75% PVC. ANTICHAMAS.</t>
  </si>
  <si>
    <t>M36: CORTINA ROLÔ TELA SOLAR CINZA CLARO. FATOR DE ABERTURA 1%.
COMPOSIÇÃO 25% POLIÉSTER E 75% PVC. ANTICHAMAS.</t>
  </si>
  <si>
    <t>M33: CORTINA ROLÔ TELA SOLAR CINZA CLARO. FATOR DE ABERTURA 1%.
COMPOSIÇÃO 25% POLIÉSTER E 75% PVC. ANTICHAMAS.</t>
  </si>
  <si>
    <t>M37: CORTINA ROLÔ TELA SOLAR CINZA CLARO. FATOR DE ABERTURA 1%.
COMPOSIÇÃO 25% POLIÉSTER E 75% PVC. ANTICHAMAS.</t>
  </si>
  <si>
    <t>DV04: DIVISÓRIA PISO TETO COM 90MM DE ESPESSURA, E VIDRO DUPLO 8MM TEMPERADO, COM PERSIANAS ENTRE VIDROS COR PRETO. ESTRUTURA EM QUADROS PARA VIDRO DUPLO EM 100% ALUMÍNIO COM ACABAMENTO ANODIZADO NA COR PRETO.</t>
  </si>
  <si>
    <t>DV03: DIVISÓRIA PISO TETO COM 90MM DE ESPESSURA, E VIDRO DUPLO 8MM TEMPERADO. ESTRUTURA EM QUADROS PARA VIDRO DUPLO EM 100% ALUMÍNIO COM ACABAMENTO ANODIZADO NA COR PRETO.</t>
  </si>
  <si>
    <t>REMOÇÃO DE FECHADURA DA PORTA</t>
  </si>
  <si>
    <t>INSPENÇÃO E MANUTENÇÃO DOS SHAFTS PARA DETECÇÃO E REPAROS SIMPLES DE POSSÍVEL VAZAMENTOS</t>
  </si>
  <si>
    <t>MANUTENÇÃO DAS ESQUADRIAS NOS PONTOS DE INFILTRAÇÃO</t>
  </si>
  <si>
    <t>P05: PORTA PARA DIVISÓRIA COM VIDRO DUPLO 6MM TEMPERADO. ESTRUTURA EM ALUMÍNIO COM ACABAMENTO ANODIZADO NA COR PRETO. FECHADURA PARA PORTA 517 TUBULAR INOX INTERNO ST2 55 ROS 357 INOX PRETO FOSCO. FAB. LA FONTE OU EQUIVALENTE.</t>
  </si>
  <si>
    <t xml:space="preserve">ENGENHEIRO CIVIL DE OBRA JUNIOR COM ENCARGOS COMPLEMENTARES </t>
  </si>
  <si>
    <t xml:space="preserve">ENCARREGADO GERAL DE OBRAS COM ENCARGOS COMPLEMENTARES </t>
  </si>
  <si>
    <t>ART - ANOTAÇÃO DE RESPONSABILIDADE TÉCNICA - PROJETO ARQUITETÔNICO - TAXA PELO VALOR DA OBRA</t>
  </si>
  <si>
    <t>CREA-MG (2024)</t>
  </si>
  <si>
    <t>PROJETO CLIMATIZAÇÃO: ART - ANOTAÇÃO DE RESPONSABILIDADE TÉCNICA - EXECUÇÃO DE OBRA - TAXA PELO VALOR DO "AS BUILT"</t>
  </si>
  <si>
    <t>PROJETO ELÉTRICO: ART - ANOTAÇÃO DE RESPONSABILIDADE TÉCNICA - PROJETO  - TAXA PELO VALOR DO "AS BUILT"</t>
  </si>
  <si>
    <t>PROJETO CABEAMENTO ESTRUTURADO: ART - ANOTAÇÃO DE RESPONSABILIDADE TÉCNICA - PROJETO - TAXA PELO VALOR DO "AS BUILT"</t>
  </si>
  <si>
    <t>CONECTOR RETO DE ALUMINIO PARA ELETRODUTO DE 3/4", PARA ADAPTAR ENTRADA DE ELETRODUTO METALICO FLEXIVEL EM QUADROS - FORNECIMENTO E INSTALAÇÃO</t>
  </si>
  <si>
    <t>SUDECAP</t>
  </si>
  <si>
    <t>9.2.15</t>
  </si>
  <si>
    <t>9.2.16</t>
  </si>
  <si>
    <t>ALIMENTAÇÃO QUADRO ELÉTRICO QDC-04B</t>
  </si>
  <si>
    <t>CABO DE COBRE FLEXÍVEL ISOLADO, 50 MM², ANTI-CHAMA 0,6/1,0 KV, PARA REDE ENTERRADA DE DISTRIBUIÇÃO DE ENERGIA ELÉTRICA - FORNECIMENTO E INSTALAÇÃO. AF_12/2021</t>
  </si>
  <si>
    <t>CABO DE COBRE FLEXÍVEL ISOLADO, 25 MM², ANTI-CHAMA 0,6/1,0 KV, PARA REDE ENTERRADA DE DISTRIBUIÇÃO DE ENERGIA ELÉTRICA - FORNECIMENTO E INSTALAÇÃO. AF_12/2021</t>
  </si>
  <si>
    <t>CONDULETE DE ALUMÍNIO, TIPO "X", DIÂMETRO DE SAÍDA 1.1/2" (
40MM), EXCLUSIVE MÓDULO E PLACA, INCLUSIVE FIXAÇÃO</t>
  </si>
  <si>
    <t>ED-49100</t>
  </si>
  <si>
    <t>DISJUNTOR MONOPOLAR TIPO DIN, CORRENTE NOMINAL DE 20A - FORNECIMENTO E INSTALAÇÃO. AF_10/2020</t>
  </si>
  <si>
    <t>DISJUNTOR TRIPOLAR TIPO CAIXA MOLDADA, CORRENTE NOMINAL DE 100A, FORNECIMENTO E INSTALAÇÃO, INCLUSIVE TERMINAL DE COMPRESSÃO</t>
  </si>
  <si>
    <t>ED-34499</t>
  </si>
  <si>
    <t>ELETRODUTO DE AÇO GALVANIZADO LEVE, INCLUSIVE CONEXÕES, SUPORTES E FIXAÇÃO DN 20 (3/4")</t>
  </si>
  <si>
    <t>ELETROCALHA LISA GALVANIZADA A FOGO, 100 X 50 MM, COM ACESSÓRIOS</t>
  </si>
  <si>
    <t>CPOS</t>
  </si>
  <si>
    <t>38.21.120</t>
  </si>
  <si>
    <t>TE VERTICAL(DESCIDA),PARA ELETROCALHA PERFURADA OU LISA,100X50MM.FORNECIMENTO E COLOCACAO</t>
  </si>
  <si>
    <t>EMOP</t>
  </si>
  <si>
    <t>15.018.0920-0</t>
  </si>
  <si>
    <t>CURVA HORIZONTAL 100 X 50 MM PARA ELETROCALHA METÁLICA, COM ÂNGULO 90° (REF.:MOPA OU SIMILAR)</t>
  </si>
  <si>
    <t>CURVA DE INVERSAO,90º,PARA ELETROCALHA PERFURADA OU LISA,100X50MM.FORNECIMENTO E COLOCACAO</t>
  </si>
  <si>
    <t>15.018.0730-0</t>
  </si>
  <si>
    <t>11.11.80</t>
  </si>
  <si>
    <t>EMENDA PARA ELETROCALHA LISA OU PERFURADA - 100X50MM (LXH) REF 97251</t>
  </si>
  <si>
    <t>ARRUELA DE LISA 3/8"</t>
  </si>
  <si>
    <t>FORNECIMENTO E INSTALAÇÃO DE PARAFUSO CABEÇA LENTILHA 3/8" X 3/4" (REF. VL 1.68 VALEMAM OU SIMILAR)</t>
  </si>
  <si>
    <t>PORCA SEXTAVADA 3/8", BICROMATIZADA</t>
  </si>
  <si>
    <t>GANCHO CURTO PARA PERFILADO, ( REF.: MOPA OU SIMILAR)</t>
  </si>
  <si>
    <t>FIXAÇÃO DE ELETROCALHAS COM VERGALHÃO (TIRANTE) COM ROSCA TOTAL Ø 1/4"X1000MM(MARVITEC REF. 1431 OU SIMILAR)</t>
  </si>
  <si>
    <t>CANTONEIRA "ZZ" PARA FIXAÇÃO DE  PERFILADO, REF. MOPA OU SIMILAR</t>
  </si>
  <si>
    <t>ELETROCALHA LISA,COM TAMPA,TIPO "U",200X100MM,TRATAMENTO SUP ERFICIAL PRE-ZINCADO A QUENTE,INCLUSIVE CONEXOES,ACESSORIOS E FIXACAO SUPERIOR.FORNECIMENTO E COLOCACAO</t>
  </si>
  <si>
    <t>15.018.0564-A</t>
  </si>
  <si>
    <t>TE VERTICAL DE DERIVACAO OU LATERAL,PARA ELETROCALHA PERFURA DA OU LISA,200X100MM.FORNECIMENTO E COLOCACAO</t>
  </si>
  <si>
    <t>15.018.0784-0</t>
  </si>
  <si>
    <t>CURVA HORIZONTAL,90º,PARA ELETROCALHA PERFURADA OU LISA,200X 100MM.FORNECIMENTO E COLOCACAO</t>
  </si>
  <si>
    <t>15.018.0624-A</t>
  </si>
  <si>
    <t>CURVA DE INVERSAO,90º,PARA ELETROCALHA PERFURADA OU LISA,200 X100MM.FORNECIMENTO E COLOCACAO</t>
  </si>
  <si>
    <t>15.018.0744-0</t>
  </si>
  <si>
    <t>EMENDA INTERNA 200 X 100 MM COM BASE LISA PERFURADA PARA ELETROCALHA METÁLICA(REF. MOPA OU SIMILAR)</t>
  </si>
  <si>
    <t>CABO TELEFÔNICO CI-50 50 PARES INSTALADO EM ENTRADA DE EDIFICAÇÃO - FORNECIMENTO E INSTALAÇÃO. AF_11/2019</t>
  </si>
  <si>
    <t>MÓDULO PARA REDE (CONECTOR RJ45 CAT.6), INCLUSIVE
FORNECIMENTO E INSTALAÇÃO, EXCLUSIVE PLACA E SUPORTE</t>
  </si>
  <si>
    <t>PATCH PANEL DESCARREGADO 19'' - 1U</t>
  </si>
  <si>
    <t>CABO DE COBRE FLEXÍVEL ISOLADO, 2,5 MM², ANTI-CHAMA 0,6/1,0 KV, PARA CIRCUITOS TERMINAIS - FORNECIMENTO E INSTALAÇÃO. AF_03/2023</t>
  </si>
  <si>
    <t>TOMADA BAIXA DE EMBUTIR (4 MÓDULOS), 2P+T 10 A, INCLUINDO SUPORTE E PLACA - FORNECIMENTO E INSTALAÇÃO. AF_03/2023</t>
  </si>
  <si>
    <t>CAIXA RETANGULAR 4" X 4" MÉDIA (1,30 M DO PISO), PVC, INSTALADA EM PAREDE - FORNECIMENTO E INSTALAÇÃO. AF_03/2023</t>
  </si>
  <si>
    <t>INTERRUPTOR SIMPLES (1 MÓDULO), 10A/250V, INCLUINDO SUPORTE E PLACA - FORNECIMENTO E INSTALAÇÃO. AF_03/2023</t>
  </si>
  <si>
    <t>INTERRUPTOR SIMPLES (2 MÓDULOS), 10A/250V, INCLUINDO SUPORTE E PLACA - FORNECIMENTO E INSTALAÇÃO. AF_03/2023</t>
  </si>
  <si>
    <t>QUADRO DE FORÇA QDCE-04B -4º PAVIMENTO</t>
  </si>
  <si>
    <t xml:space="preserve">ALIMENTAÇÃO QUADRO ELÉTRICO QDCE-04B </t>
  </si>
  <si>
    <t>NOBREAK 30 KVA TRIFÁSICO - FORNECIMENTO E INTALAÇÃO</t>
  </si>
  <si>
    <t>CHAVE REVERSORA (1-0-2) 4P 100A - FORNECIMENTO E INTALAÇÃO</t>
  </si>
  <si>
    <t>QUADRO DE DISTRIBUIÇÃO DE ENERGIA EM CHAPA DE AÇO GALVANIZADO, DE EMBUTIR, COM BARRAMENTO TRIFÁSICO, PARA 30 DISJUNTORES DIN 150A - FORNECIMENTO E INSTALAÇÃO. AF_10/2020</t>
  </si>
  <si>
    <t>CABO DE COBRE FLEXÍVEL DE 3 X 1,5 MM², ISOLAMENTO 500 V - ISOLAÇÃO PP 70°C</t>
  </si>
  <si>
    <t>39.24.151</t>
  </si>
  <si>
    <t>CONECTOR RETO METÁLICO DE 1 1/2´</t>
  </si>
  <si>
    <t>ABRAÇADEIRA METÁLICA TIPO "D" DE 1 1/2"</t>
  </si>
  <si>
    <t>TJMMG-CP-08</t>
  </si>
  <si>
    <t xml:space="preserve"> TJMMG-CP-09</t>
  </si>
  <si>
    <t>TJMMG-CP-10</t>
  </si>
  <si>
    <t>TJMMG-CP-11</t>
  </si>
  <si>
    <t xml:space="preserve"> TJMMG-CP-12</t>
  </si>
  <si>
    <t xml:space="preserve"> TJMMG-CP-13</t>
  </si>
  <si>
    <t xml:space="preserve"> TJMMG-CP-14</t>
  </si>
  <si>
    <t>TJMMG-CP-16</t>
  </si>
  <si>
    <t>TJMMG-CP-17</t>
  </si>
  <si>
    <t>TJMMG-CP-22</t>
  </si>
  <si>
    <t>TJMMG-CP-23</t>
  </si>
  <si>
    <t xml:space="preserve"> TJMMG-CP-32</t>
  </si>
  <si>
    <t xml:space="preserve"> TJMMG-CP-33</t>
  </si>
  <si>
    <t xml:space="preserve"> TJMMG-CP-34</t>
  </si>
  <si>
    <t xml:space="preserve"> TJMMG-CP-35</t>
  </si>
  <si>
    <t xml:space="preserve"> TJMMG-CP-36</t>
  </si>
  <si>
    <t xml:space="preserve"> TJMMG-CP-37</t>
  </si>
  <si>
    <t xml:space="preserve"> TJMMG-CP-38</t>
  </si>
  <si>
    <t xml:space="preserve"> TJMMG-CP-39</t>
  </si>
  <si>
    <t xml:space="preserve"> TJMMG-CP-40</t>
  </si>
  <si>
    <t xml:space="preserve"> TJMMG-CP-41</t>
  </si>
  <si>
    <t xml:space="preserve"> TJMMG-CP-42</t>
  </si>
  <si>
    <t>TJMMG-CP-46</t>
  </si>
  <si>
    <t>TJMMG-CP-47</t>
  </si>
  <si>
    <t>TJMMG-CP-48</t>
  </si>
  <si>
    <t>TJMMG-CP-49</t>
  </si>
  <si>
    <t>TJMMG-CP-50</t>
  </si>
  <si>
    <t>TJMMG-CP-51</t>
  </si>
  <si>
    <t>TJMMG-CP-52</t>
  </si>
  <si>
    <t xml:space="preserve"> TJMMG-CP-43</t>
  </si>
  <si>
    <t xml:space="preserve"> TJMMG-CP-44</t>
  </si>
  <si>
    <t>TJMMG-CP-53</t>
  </si>
  <si>
    <t>TJMMG-CP-54</t>
  </si>
  <si>
    <t>TJMMG-CP-55</t>
  </si>
  <si>
    <t xml:space="preserve"> TJMMG-CP-45</t>
  </si>
  <si>
    <t>TJMMG-CP-56</t>
  </si>
  <si>
    <t>6.2</t>
  </si>
  <si>
    <t>7.2.3</t>
  </si>
  <si>
    <t>7.2.6</t>
  </si>
  <si>
    <t>7.2.7</t>
  </si>
  <si>
    <t>7.3.2</t>
  </si>
  <si>
    <t>7.3.6</t>
  </si>
  <si>
    <t>7.6.7</t>
  </si>
  <si>
    <t>7.6.8</t>
  </si>
  <si>
    <t>7.6.9</t>
  </si>
  <si>
    <t>7.6.10</t>
  </si>
  <si>
    <t>7.6.11</t>
  </si>
  <si>
    <t>7.6.12</t>
  </si>
  <si>
    <t>7.6.13</t>
  </si>
  <si>
    <t>7.6.14</t>
  </si>
  <si>
    <t>7.6.15</t>
  </si>
  <si>
    <t>8.1.2</t>
  </si>
  <si>
    <t>8.2.3</t>
  </si>
  <si>
    <t>8.2.4</t>
  </si>
  <si>
    <t>8.2.5</t>
  </si>
  <si>
    <t>8.2.6</t>
  </si>
  <si>
    <t>8.2.7</t>
  </si>
  <si>
    <t>8.2.8</t>
  </si>
  <si>
    <t>8.3.5</t>
  </si>
  <si>
    <t>8.3.6</t>
  </si>
  <si>
    <t>8.3.7</t>
  </si>
  <si>
    <t>8.4.7</t>
  </si>
  <si>
    <t>8.4.8</t>
  </si>
  <si>
    <t>8.4.9</t>
  </si>
  <si>
    <t>8.4.10</t>
  </si>
  <si>
    <t>8.6</t>
  </si>
  <si>
    <t>8.6.1</t>
  </si>
  <si>
    <t>8.6.2</t>
  </si>
  <si>
    <t>8.6.3</t>
  </si>
  <si>
    <t>8.6.4</t>
  </si>
  <si>
    <t>8.6.5</t>
  </si>
  <si>
    <t>8.6.6</t>
  </si>
  <si>
    <t>8.6.7</t>
  </si>
  <si>
    <t>8.6.8</t>
  </si>
  <si>
    <t>8.6.9</t>
  </si>
  <si>
    <t>8.6.10</t>
  </si>
  <si>
    <t>8.7</t>
  </si>
  <si>
    <t>8.7.1</t>
  </si>
  <si>
    <t>8.7.2</t>
  </si>
  <si>
    <t>8.7.3</t>
  </si>
  <si>
    <t>8.7.4</t>
  </si>
  <si>
    <t>8.7.5</t>
  </si>
  <si>
    <t>8.7.6</t>
  </si>
  <si>
    <t>9.2.17</t>
  </si>
  <si>
    <t>9.3.3</t>
  </si>
  <si>
    <t>9.5.11</t>
  </si>
  <si>
    <t>9.5.12</t>
  </si>
  <si>
    <t>9.5.13</t>
  </si>
  <si>
    <t>9.5.14</t>
  </si>
  <si>
    <t>9.5.15</t>
  </si>
  <si>
    <t>9.6.5</t>
  </si>
  <si>
    <t>9.6.6</t>
  </si>
  <si>
    <t>9.6.7</t>
  </si>
  <si>
    <t>9.6.8</t>
  </si>
  <si>
    <t>9.6.9</t>
  </si>
  <si>
    <t>9.6.10</t>
  </si>
  <si>
    <t>9.6.11</t>
  </si>
  <si>
    <t>FORNECIMENTO E INSTALAÇÃO DE PLACA DE OBRA COM CHAPA GALVANIZADA E ESTRUTURA DE MADEIRA. AF_03/2022_PS</t>
  </si>
  <si>
    <t>2.9</t>
  </si>
  <si>
    <t>PREGÃO ELETRÔNICO Nº 09/2024- PROCESSO LICITATÓRIO Nº 09/2024</t>
  </si>
  <si>
    <t>ANEXO II-A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</si>
</sst>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44" formatCode="_-&quot;R$&quot;\ * #,##0.00_-;\-&quot;R$&quot;\ * #,##0.00_-;_-&quot;R$&quot;\ * &quot;-&quot;??_-;_-@_-"/>
    <numFmt numFmtId="43" formatCode="_-* #,##0.00_-;\-* #,##0.00_-;_-* &quot;-&quot;??_-;_-@_-"/>
    <numFmt numFmtId="164" formatCode="&quot;R$&quot;\ #,##0.00"/>
    <numFmt numFmtId="165" formatCode="&quot;R$&quot;#,##0.00;[Red]\-&quot;R$&quot;#,##0.00"/>
    <numFmt numFmtId="166" formatCode="0\ &quot;MESES&quot;\ "/>
  </numFmts>
  <fonts count="14" x14ac:knownFonts="1">
    <font>
      <sz val="11"/>
      <color theme="1"/>
      <name val="Calibri"/>
      <family val="2"/>
      <scheme val="minor"/>
    </font>
    <font>
      <sz val="11"/>
      <color theme="1"/>
      <name val="Calibri"/>
      <family val="2"/>
      <scheme val="minor"/>
    </font>
    <font>
      <sz val="11"/>
      <name val="Arial"/>
      <family val="2"/>
    </font>
    <font>
      <b/>
      <sz val="11"/>
      <name val="Arial"/>
      <family val="2"/>
    </font>
    <font>
      <sz val="11"/>
      <name val="Calibri"/>
      <family val="2"/>
      <scheme val="minor"/>
    </font>
    <font>
      <b/>
      <sz val="9"/>
      <name val="Arial"/>
      <family val="2"/>
    </font>
    <font>
      <sz val="8"/>
      <name val="Arial"/>
      <family val="2"/>
    </font>
    <font>
      <b/>
      <sz val="8"/>
      <name val="Arial"/>
      <family val="2"/>
    </font>
    <font>
      <sz val="9"/>
      <name val="Arial"/>
      <family val="2"/>
    </font>
    <font>
      <sz val="10"/>
      <name val="Arial"/>
      <family val="2"/>
    </font>
    <font>
      <b/>
      <sz val="16"/>
      <name val="Arial"/>
      <family val="2"/>
    </font>
    <font>
      <sz val="8"/>
      <name val="Calibri"/>
      <family val="2"/>
      <scheme val="minor"/>
    </font>
    <font>
      <b/>
      <sz val="11"/>
      <name val="Calibri"/>
      <family val="2"/>
      <scheme val="minor"/>
    </font>
    <font>
      <b/>
      <sz val="14"/>
      <name val="Arial"/>
      <family val="2"/>
    </font>
  </fonts>
  <fills count="9">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1" tint="0.49998474074526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hair">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0" fontId="2" fillId="0" borderId="0"/>
  </cellStyleXfs>
  <cellXfs count="192">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vertical="center"/>
    </xf>
    <xf numFmtId="44" fontId="3" fillId="2" borderId="2" xfId="2" applyFont="1" applyFill="1" applyBorder="1" applyAlignment="1">
      <alignment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vertical="center" wrapText="1"/>
    </xf>
    <xf numFmtId="0" fontId="3" fillId="2" borderId="2" xfId="0" applyFont="1" applyFill="1" applyBorder="1" applyAlignment="1">
      <alignment vertical="center" wrapText="1"/>
    </xf>
    <xf numFmtId="0" fontId="5" fillId="5" borderId="14" xfId="0" applyFont="1" applyFill="1" applyBorder="1" applyAlignment="1">
      <alignment horizontal="center" vertical="center"/>
    </xf>
    <xf numFmtId="0" fontId="8" fillId="5" borderId="27" xfId="0" applyFont="1" applyFill="1" applyBorder="1" applyAlignment="1">
      <alignment horizontal="center" vertical="center"/>
    </xf>
    <xf numFmtId="10" fontId="8" fillId="5" borderId="28" xfId="4" applyNumberFormat="1" applyFont="1" applyFill="1" applyBorder="1" applyAlignment="1" applyProtection="1">
      <alignment horizontal="center" vertical="center"/>
      <protection locked="0"/>
    </xf>
    <xf numFmtId="10" fontId="8" fillId="0" borderId="29" xfId="4" applyNumberFormat="1" applyFont="1" applyBorder="1" applyAlignment="1" applyProtection="1">
      <alignment horizontal="center" vertical="center"/>
    </xf>
    <xf numFmtId="4" fontId="8" fillId="5" borderId="31" xfId="0" applyNumberFormat="1" applyFont="1" applyFill="1" applyBorder="1" applyAlignment="1">
      <alignment horizontal="center" vertical="center"/>
    </xf>
    <xf numFmtId="4" fontId="8" fillId="5" borderId="32" xfId="0" applyNumberFormat="1" applyFont="1" applyFill="1" applyBorder="1" applyAlignment="1">
      <alignment horizontal="center" vertical="center"/>
    </xf>
    <xf numFmtId="4" fontId="8" fillId="5" borderId="33" xfId="0" applyNumberFormat="1" applyFont="1" applyFill="1" applyBorder="1" applyAlignment="1">
      <alignment horizontal="center" vertical="center"/>
    </xf>
    <xf numFmtId="165" fontId="8" fillId="5" borderId="35" xfId="0" applyNumberFormat="1" applyFont="1" applyFill="1" applyBorder="1" applyAlignment="1">
      <alignment horizontal="center" vertical="center"/>
    </xf>
    <xf numFmtId="165" fontId="8" fillId="5" borderId="36" xfId="0" applyNumberFormat="1" applyFont="1" applyFill="1" applyBorder="1" applyAlignment="1">
      <alignment horizontal="center" vertical="center"/>
    </xf>
    <xf numFmtId="165" fontId="8" fillId="5" borderId="37" xfId="0" applyNumberFormat="1" applyFont="1" applyFill="1" applyBorder="1" applyAlignment="1">
      <alignment horizontal="center" vertical="center"/>
    </xf>
    <xf numFmtId="0" fontId="6" fillId="0" borderId="0" xfId="0" applyFont="1" applyAlignment="1">
      <alignment vertical="center"/>
    </xf>
    <xf numFmtId="0" fontId="7" fillId="0" borderId="0" xfId="0" applyFont="1" applyAlignment="1">
      <alignment horizontal="center" vertical="center"/>
    </xf>
    <xf numFmtId="0" fontId="8" fillId="5" borderId="38" xfId="0" applyFont="1" applyFill="1" applyBorder="1" applyAlignment="1">
      <alignment horizontal="center" vertical="center"/>
    </xf>
    <xf numFmtId="0" fontId="8" fillId="5" borderId="39" xfId="0" applyFont="1" applyFill="1" applyBorder="1" applyAlignment="1">
      <alignment horizontal="center" vertical="center"/>
    </xf>
    <xf numFmtId="10" fontId="6" fillId="0" borderId="0" xfId="0" applyNumberFormat="1" applyFont="1" applyAlignment="1">
      <alignment vertical="center"/>
    </xf>
    <xf numFmtId="4" fontId="6" fillId="0" borderId="0" xfId="0" applyNumberFormat="1" applyFont="1" applyAlignment="1">
      <alignment vertical="center"/>
    </xf>
    <xf numFmtId="0" fontId="5" fillId="5" borderId="42" xfId="0" applyFont="1" applyFill="1" applyBorder="1" applyAlignment="1">
      <alignment horizontal="left" vertical="center"/>
    </xf>
    <xf numFmtId="0" fontId="5" fillId="5" borderId="40" xfId="0" applyFont="1" applyFill="1" applyBorder="1" applyAlignment="1">
      <alignment vertical="center"/>
    </xf>
    <xf numFmtId="165" fontId="5" fillId="5" borderId="8" xfId="0" applyNumberFormat="1" applyFont="1" applyFill="1" applyBorder="1" applyAlignment="1">
      <alignment horizontal="center" vertical="center"/>
    </xf>
    <xf numFmtId="10" fontId="5" fillId="5" borderId="43" xfId="0" applyNumberFormat="1" applyFont="1" applyFill="1" applyBorder="1" applyAlignment="1">
      <alignment horizontal="center" vertical="center"/>
    </xf>
    <xf numFmtId="0" fontId="4" fillId="0" borderId="1" xfId="0" applyFont="1" applyBorder="1" applyAlignment="1">
      <alignment horizontal="center" vertical="center" wrapText="1"/>
    </xf>
    <xf numFmtId="4" fontId="3" fillId="5" borderId="0" xfId="0" applyNumberFormat="1" applyFont="1" applyFill="1" applyAlignment="1">
      <alignment horizontal="right" vertical="center" wrapText="1"/>
    </xf>
    <xf numFmtId="0" fontId="7" fillId="6" borderId="0" xfId="0" applyFont="1" applyFill="1" applyAlignment="1">
      <alignment vertical="center" wrapText="1"/>
    </xf>
    <xf numFmtId="165" fontId="8" fillId="5" borderId="24" xfId="0" applyNumberFormat="1" applyFont="1" applyFill="1" applyBorder="1" applyAlignment="1">
      <alignment horizontal="center" vertical="center"/>
    </xf>
    <xf numFmtId="165" fontId="8" fillId="5" borderId="48" xfId="0" applyNumberFormat="1" applyFont="1" applyFill="1" applyBorder="1" applyAlignment="1">
      <alignment horizontal="center" vertical="center"/>
    </xf>
    <xf numFmtId="165" fontId="8" fillId="5" borderId="10" xfId="0" applyNumberFormat="1" applyFont="1" applyFill="1" applyBorder="1" applyAlignment="1">
      <alignment horizontal="center" vertical="center"/>
    </xf>
    <xf numFmtId="0" fontId="3" fillId="4" borderId="20"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6" xfId="1" applyNumberFormat="1" applyFont="1" applyFill="1" applyBorder="1" applyAlignment="1">
      <alignment horizontal="center" vertical="center" wrapText="1"/>
    </xf>
    <xf numFmtId="0" fontId="3" fillId="4" borderId="7" xfId="1" applyNumberFormat="1" applyFont="1" applyFill="1" applyBorder="1" applyAlignment="1">
      <alignment horizontal="center" vertical="center" wrapText="1"/>
    </xf>
    <xf numFmtId="0" fontId="3" fillId="0" borderId="0" xfId="0" applyFont="1" applyAlignment="1">
      <alignment horizontal="center" vertical="center"/>
    </xf>
    <xf numFmtId="44" fontId="3" fillId="0" borderId="0" xfId="0" applyNumberFormat="1" applyFont="1" applyAlignment="1">
      <alignment vertical="center"/>
    </xf>
    <xf numFmtId="0" fontId="4" fillId="0" borderId="0" xfId="0" applyFont="1" applyAlignment="1">
      <alignment horizontal="center" vertical="center"/>
    </xf>
    <xf numFmtId="44" fontId="4" fillId="0" borderId="0" xfId="2" applyFont="1" applyBorder="1" applyAlignment="1">
      <alignment horizontal="center" vertical="center"/>
    </xf>
    <xf numFmtId="44" fontId="4" fillId="0" borderId="0" xfId="2" applyFont="1" applyFill="1" applyBorder="1" applyAlignment="1">
      <alignment horizontal="center" vertical="center"/>
    </xf>
    <xf numFmtId="0" fontId="4" fillId="0" borderId="0" xfId="0" applyFont="1"/>
    <xf numFmtId="0" fontId="4" fillId="0" borderId="1" xfId="0" applyFont="1" applyBorder="1" applyAlignment="1">
      <alignment horizontal="center" vertical="center"/>
    </xf>
    <xf numFmtId="2" fontId="4" fillId="0" borderId="1" xfId="0" applyNumberFormat="1" applyFont="1" applyBorder="1" applyAlignment="1">
      <alignment horizontal="center" vertical="center"/>
    </xf>
    <xf numFmtId="44" fontId="4" fillId="0" borderId="1" xfId="2" applyFont="1" applyFill="1" applyBorder="1" applyAlignment="1">
      <alignment horizontal="center" vertical="center"/>
    </xf>
    <xf numFmtId="44" fontId="4" fillId="0" borderId="0" xfId="2" applyFont="1" applyFill="1"/>
    <xf numFmtId="44" fontId="4" fillId="0" borderId="1" xfId="2" applyFont="1" applyFill="1" applyBorder="1" applyAlignment="1">
      <alignment vertical="center"/>
    </xf>
    <xf numFmtId="49" fontId="4" fillId="0" borderId="1" xfId="0" applyNumberFormat="1" applyFont="1" applyBorder="1" applyAlignment="1">
      <alignment horizontal="center" vertical="center" wrapText="1"/>
    </xf>
    <xf numFmtId="44" fontId="4" fillId="0" borderId="1" xfId="2" applyFont="1" applyBorder="1" applyAlignment="1">
      <alignment horizontal="center" vertical="center"/>
    </xf>
    <xf numFmtId="44" fontId="4" fillId="0" borderId="1" xfId="2" applyFont="1" applyBorder="1" applyAlignment="1">
      <alignment vertical="center"/>
    </xf>
    <xf numFmtId="49" fontId="4" fillId="0" borderId="1" xfId="0" applyNumberFormat="1" applyFont="1" applyBorder="1" applyAlignment="1">
      <alignment horizontal="center" vertical="center"/>
    </xf>
    <xf numFmtId="44" fontId="4" fillId="0" borderId="0" xfId="0" applyNumberFormat="1" applyFont="1"/>
    <xf numFmtId="44" fontId="3" fillId="2" borderId="2" xfId="0" applyNumberFormat="1" applyFont="1" applyFill="1" applyBorder="1" applyAlignment="1">
      <alignment vertical="center" wrapText="1"/>
    </xf>
    <xf numFmtId="44" fontId="3" fillId="0" borderId="0" xfId="2" applyFont="1" applyFill="1" applyAlignment="1">
      <alignment vertical="center"/>
    </xf>
    <xf numFmtId="0" fontId="4" fillId="6" borderId="0" xfId="0" applyFont="1" applyFill="1"/>
    <xf numFmtId="0" fontId="3" fillId="2" borderId="53" xfId="0" applyFont="1" applyFill="1" applyBorder="1" applyAlignment="1">
      <alignment horizontal="center" vertical="center" wrapText="1"/>
    </xf>
    <xf numFmtId="0" fontId="4" fillId="0" borderId="46" xfId="0" applyFont="1" applyBorder="1" applyAlignment="1">
      <alignment horizontal="center" vertical="center"/>
    </xf>
    <xf numFmtId="44" fontId="4" fillId="0" borderId="47" xfId="2" applyFont="1" applyFill="1" applyBorder="1" applyAlignment="1">
      <alignment horizontal="center" vertical="center"/>
    </xf>
    <xf numFmtId="0" fontId="4" fillId="0" borderId="0" xfId="0" applyFont="1" applyAlignment="1">
      <alignment horizontal="left" vertical="center" wrapText="1"/>
    </xf>
    <xf numFmtId="164" fontId="4" fillId="0" borderId="0" xfId="0" applyNumberFormat="1" applyFont="1" applyAlignment="1">
      <alignment horizontal="center" vertical="center"/>
    </xf>
    <xf numFmtId="44" fontId="2" fillId="0" borderId="0" xfId="2" applyFont="1" applyFill="1" applyAlignment="1">
      <alignment vertical="center"/>
    </xf>
    <xf numFmtId="44" fontId="12" fillId="3" borderId="51" xfId="0" applyNumberFormat="1" applyFont="1" applyFill="1" applyBorder="1" applyAlignment="1">
      <alignment horizontal="center" vertical="center"/>
    </xf>
    <xf numFmtId="44" fontId="4" fillId="0" borderId="0" xfId="2" applyFont="1" applyFill="1" applyAlignment="1">
      <alignment vertical="center"/>
    </xf>
    <xf numFmtId="44" fontId="4" fillId="0" borderId="0" xfId="0" applyNumberFormat="1" applyFont="1" applyAlignment="1">
      <alignment vertical="center"/>
    </xf>
    <xf numFmtId="0" fontId="4" fillId="0" borderId="0" xfId="0" applyFont="1" applyAlignment="1">
      <alignment vertical="center"/>
    </xf>
    <xf numFmtId="0" fontId="4" fillId="7" borderId="0" xfId="0" applyFont="1" applyFill="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4" fillId="0" borderId="54" xfId="0" applyFont="1" applyBorder="1" applyAlignment="1">
      <alignment vertical="center"/>
    </xf>
    <xf numFmtId="0" fontId="4" fillId="0" borderId="17"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4" xfId="0" applyFont="1" applyBorder="1" applyAlignment="1">
      <alignment vertical="center"/>
    </xf>
    <xf numFmtId="0" fontId="4" fillId="0" borderId="21" xfId="0" applyFont="1" applyBorder="1"/>
    <xf numFmtId="0" fontId="4" fillId="0" borderId="19" xfId="0" applyFont="1" applyBorder="1"/>
    <xf numFmtId="0" fontId="4" fillId="0" borderId="22" xfId="0" applyFont="1" applyBorder="1"/>
    <xf numFmtId="0" fontId="3" fillId="8" borderId="53"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8" borderId="4" xfId="0" applyFont="1" applyFill="1" applyBorder="1" applyAlignment="1">
      <alignment vertical="center" wrapText="1"/>
    </xf>
    <xf numFmtId="0" fontId="3" fillId="8" borderId="2" xfId="0" applyFont="1" applyFill="1" applyBorder="1" applyAlignment="1">
      <alignment vertical="center" wrapText="1"/>
    </xf>
    <xf numFmtId="44" fontId="3" fillId="8" borderId="2" xfId="0" applyNumberFormat="1" applyFont="1" applyFill="1" applyBorder="1" applyAlignment="1">
      <alignment vertical="center" wrapText="1"/>
    </xf>
    <xf numFmtId="44" fontId="3" fillId="8" borderId="54" xfId="0" applyNumberFormat="1" applyFont="1" applyFill="1" applyBorder="1" applyAlignment="1">
      <alignment vertical="center" wrapText="1"/>
    </xf>
    <xf numFmtId="44" fontId="3" fillId="8" borderId="0" xfId="2" applyFont="1" applyFill="1" applyAlignment="1">
      <alignment vertical="center"/>
    </xf>
    <xf numFmtId="0" fontId="3" fillId="8" borderId="0" xfId="0" applyFont="1" applyFill="1" applyAlignment="1">
      <alignment vertical="center"/>
    </xf>
    <xf numFmtId="0" fontId="3" fillId="8" borderId="0" xfId="0" applyFont="1" applyFill="1" applyAlignment="1">
      <alignment horizontal="center" vertical="center"/>
    </xf>
    <xf numFmtId="2" fontId="3" fillId="8" borderId="4" xfId="0" applyNumberFormat="1" applyFont="1" applyFill="1" applyBorder="1" applyAlignment="1">
      <alignment vertical="center" wrapText="1"/>
    </xf>
    <xf numFmtId="44" fontId="2" fillId="0" borderId="0" xfId="0" applyNumberFormat="1" applyFont="1" applyAlignment="1">
      <alignment vertical="center"/>
    </xf>
    <xf numFmtId="0" fontId="6" fillId="6" borderId="0" xfId="0" applyFont="1" applyFill="1" applyAlignment="1">
      <alignment vertical="center"/>
    </xf>
    <xf numFmtId="10" fontId="4" fillId="0" borderId="1" xfId="3" applyNumberFormat="1" applyFont="1" applyBorder="1" applyAlignment="1">
      <alignment horizontal="center" vertical="center"/>
    </xf>
    <xf numFmtId="0" fontId="4" fillId="0" borderId="56"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2" fontId="4" fillId="0" borderId="5" xfId="0" applyNumberFormat="1" applyFont="1" applyBorder="1" applyAlignment="1">
      <alignment horizontal="center" vertical="center"/>
    </xf>
    <xf numFmtId="44" fontId="4" fillId="0" borderId="5" xfId="2" applyFont="1" applyFill="1" applyBorder="1" applyAlignment="1">
      <alignment horizontal="center" vertical="center"/>
    </xf>
    <xf numFmtId="0" fontId="4" fillId="0" borderId="0" xfId="2" applyNumberFormat="1" applyFont="1" applyFill="1" applyAlignment="1">
      <alignment vertical="center"/>
    </xf>
    <xf numFmtId="0" fontId="2" fillId="0" borderId="0" xfId="0" applyFont="1"/>
    <xf numFmtId="0" fontId="4" fillId="0" borderId="1" xfId="0" quotePrefix="1" applyFont="1" applyBorder="1" applyAlignment="1">
      <alignment horizontal="center" vertical="center" wrapText="1"/>
    </xf>
    <xf numFmtId="0" fontId="4" fillId="0" borderId="49" xfId="0" applyFont="1" applyBorder="1" applyAlignment="1">
      <alignment horizontal="center" vertical="center"/>
    </xf>
    <xf numFmtId="0" fontId="4" fillId="0" borderId="49" xfId="0" applyFont="1" applyBorder="1" applyAlignment="1">
      <alignment horizontal="center" vertical="center" wrapText="1"/>
    </xf>
    <xf numFmtId="2" fontId="4" fillId="0" borderId="49" xfId="0" applyNumberFormat="1" applyFont="1" applyBorder="1" applyAlignment="1">
      <alignment horizontal="center" vertical="center"/>
    </xf>
    <xf numFmtId="44" fontId="4" fillId="0" borderId="49" xfId="2" applyFont="1" applyFill="1" applyBorder="1" applyAlignment="1">
      <alignment horizontal="center" vertical="center"/>
    </xf>
    <xf numFmtId="44" fontId="4" fillId="0" borderId="49" xfId="2" applyFont="1" applyFill="1" applyBorder="1" applyAlignment="1">
      <alignment vertical="center"/>
    </xf>
    <xf numFmtId="44" fontId="4" fillId="0" borderId="57" xfId="2" applyFont="1" applyFill="1" applyBorder="1" applyAlignment="1">
      <alignment horizontal="center" vertical="center"/>
    </xf>
    <xf numFmtId="44" fontId="6" fillId="6" borderId="0" xfId="0" applyNumberFormat="1" applyFont="1" applyFill="1" applyAlignment="1">
      <alignment vertical="center"/>
    </xf>
    <xf numFmtId="9" fontId="4" fillId="0" borderId="0" xfId="3" applyFont="1" applyFill="1"/>
    <xf numFmtId="164" fontId="3" fillId="5" borderId="10" xfId="0" applyNumberFormat="1" applyFont="1" applyFill="1" applyBorder="1" applyAlignment="1">
      <alignment horizontal="center" vertical="center" wrapText="1"/>
    </xf>
    <xf numFmtId="0" fontId="6" fillId="6" borderId="0" xfId="0" applyFont="1" applyFill="1"/>
    <xf numFmtId="49" fontId="3" fillId="5" borderId="17" xfId="0" applyNumberFormat="1" applyFont="1" applyFill="1" applyBorder="1" applyAlignment="1">
      <alignment horizontal="center" vertical="center" wrapText="1"/>
    </xf>
    <xf numFmtId="4" fontId="13" fillId="5" borderId="0" xfId="0" applyNumberFormat="1" applyFont="1" applyFill="1" applyAlignment="1">
      <alignment horizontal="center" vertical="center" wrapText="1"/>
    </xf>
    <xf numFmtId="4" fontId="13" fillId="5" borderId="0" xfId="0" applyNumberFormat="1" applyFont="1" applyFill="1" applyAlignment="1">
      <alignment horizontal="left" vertical="center" wrapText="1"/>
    </xf>
    <xf numFmtId="4" fontId="3" fillId="5" borderId="0" xfId="0" applyNumberFormat="1" applyFont="1" applyFill="1" applyAlignment="1">
      <alignment horizontal="left" vertical="center" wrapText="1"/>
    </xf>
    <xf numFmtId="164" fontId="3" fillId="5" borderId="11" xfId="0" applyNumberFormat="1"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0" xfId="0" applyFont="1" applyFill="1" applyAlignment="1">
      <alignment horizontal="left" vertical="center" wrapText="1"/>
    </xf>
    <xf numFmtId="164" fontId="3" fillId="5" borderId="0" xfId="0" applyNumberFormat="1" applyFont="1" applyFill="1" applyAlignment="1">
      <alignment horizontal="center" vertical="center" wrapText="1"/>
    </xf>
    <xf numFmtId="10" fontId="3" fillId="5" borderId="11" xfId="0" applyNumberFormat="1" applyFont="1" applyFill="1" applyBorder="1" applyAlignment="1">
      <alignment horizontal="center" vertical="center" wrapText="1"/>
    </xf>
    <xf numFmtId="0" fontId="6" fillId="5" borderId="0" xfId="0" applyFont="1" applyFill="1" applyAlignment="1">
      <alignment vertical="center" wrapText="1"/>
    </xf>
    <xf numFmtId="10" fontId="6" fillId="6" borderId="0" xfId="3" applyNumberFormat="1" applyFont="1" applyFill="1" applyAlignment="1" applyProtection="1">
      <alignment vertical="center"/>
    </xf>
    <xf numFmtId="0" fontId="6" fillId="5" borderId="0" xfId="0" applyFont="1" applyFill="1" applyAlignment="1">
      <alignment horizontal="left" vertical="center" wrapText="1"/>
    </xf>
    <xf numFmtId="4" fontId="3" fillId="3" borderId="21" xfId="0" applyNumberFormat="1" applyFont="1" applyFill="1" applyBorder="1" applyAlignment="1">
      <alignment horizontal="center" vertical="center" wrapText="1"/>
    </xf>
    <xf numFmtId="0" fontId="6" fillId="3" borderId="19" xfId="0" applyFont="1" applyFill="1" applyBorder="1" applyAlignment="1">
      <alignment vertical="center"/>
    </xf>
    <xf numFmtId="4" fontId="3" fillId="3" borderId="19" xfId="0" applyNumberFormat="1" applyFont="1" applyFill="1" applyBorder="1" applyAlignment="1">
      <alignment horizontal="left" vertical="center"/>
    </xf>
    <xf numFmtId="165" fontId="3" fillId="3" borderId="19" xfId="0" applyNumberFormat="1" applyFont="1" applyFill="1" applyBorder="1" applyAlignment="1">
      <alignment horizontal="center" vertical="center" wrapText="1"/>
    </xf>
    <xf numFmtId="10" fontId="3" fillId="3" borderId="22" xfId="3" applyNumberFormat="1" applyFont="1" applyFill="1" applyBorder="1" applyAlignment="1">
      <alignment horizontal="center" vertical="center" wrapText="1"/>
    </xf>
    <xf numFmtId="8" fontId="6" fillId="6" borderId="0" xfId="0" applyNumberFormat="1" applyFont="1" applyFill="1" applyAlignment="1">
      <alignment vertical="center"/>
    </xf>
    <xf numFmtId="0" fontId="6" fillId="6" borderId="0" xfId="0" applyFont="1" applyFill="1" applyAlignment="1">
      <alignment horizontal="left" vertical="center"/>
    </xf>
    <xf numFmtId="0" fontId="6" fillId="6" borderId="0" xfId="0" applyFont="1" applyFill="1" applyAlignment="1">
      <alignment vertical="center" wrapText="1"/>
    </xf>
    <xf numFmtId="0" fontId="6" fillId="6" borderId="0" xfId="0" applyFont="1" applyFill="1" applyAlignment="1">
      <alignment horizontal="left" vertical="center" wrapText="1"/>
    </xf>
    <xf numFmtId="0" fontId="4" fillId="6" borderId="0" xfId="0" applyFont="1" applyFill="1" applyAlignment="1">
      <alignment horizontal="center" vertical="center"/>
    </xf>
    <xf numFmtId="0" fontId="4" fillId="6" borderId="0" xfId="0" applyFont="1" applyFill="1" applyAlignment="1">
      <alignment horizontal="left" vertical="center" wrapText="1"/>
    </xf>
    <xf numFmtId="164" fontId="4" fillId="6" borderId="0" xfId="0" applyNumberFormat="1" applyFont="1" applyFill="1" applyAlignment="1">
      <alignment horizontal="center" vertical="center"/>
    </xf>
    <xf numFmtId="166" fontId="10" fillId="5" borderId="16" xfId="0" applyNumberFormat="1" applyFont="1" applyFill="1" applyBorder="1" applyAlignment="1">
      <alignment horizontal="center" vertical="center" wrapText="1"/>
    </xf>
    <xf numFmtId="166" fontId="10" fillId="5" borderId="9" xfId="0" applyNumberFormat="1" applyFont="1" applyFill="1" applyBorder="1" applyAlignment="1">
      <alignment horizontal="center" vertical="center" wrapText="1"/>
    </xf>
    <xf numFmtId="0" fontId="10" fillId="5" borderId="16"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10" xfId="0" applyFont="1" applyFill="1" applyBorder="1" applyAlignment="1">
      <alignment horizontal="center" vertical="center"/>
    </xf>
    <xf numFmtId="0" fontId="4" fillId="0" borderId="21" xfId="0" applyFont="1" applyBorder="1" applyAlignment="1">
      <alignment horizontal="left" vertical="top"/>
    </xf>
    <xf numFmtId="0" fontId="4" fillId="0" borderId="19" xfId="0" applyFont="1" applyBorder="1" applyAlignment="1">
      <alignment horizontal="left" vertical="top"/>
    </xf>
    <xf numFmtId="0" fontId="4" fillId="0" borderId="22" xfId="0" applyFont="1" applyBorder="1" applyAlignment="1">
      <alignment horizontal="left" vertical="top"/>
    </xf>
    <xf numFmtId="0" fontId="10" fillId="4" borderId="20"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50" xfId="0" applyFont="1" applyFill="1" applyBorder="1" applyAlignment="1">
      <alignment horizontal="center" vertical="center"/>
    </xf>
    <xf numFmtId="4" fontId="8" fillId="0" borderId="9" xfId="0" applyNumberFormat="1"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164" fontId="8" fillId="5" borderId="27" xfId="0" applyNumberFormat="1" applyFont="1" applyFill="1" applyBorder="1" applyAlignment="1">
      <alignment horizontal="center" vertical="center"/>
    </xf>
    <xf numFmtId="164" fontId="8" fillId="5" borderId="31" xfId="0" applyNumberFormat="1" applyFont="1" applyFill="1" applyBorder="1" applyAlignment="1">
      <alignment horizontal="center" vertical="center"/>
    </xf>
    <xf numFmtId="164" fontId="8" fillId="5" borderId="35" xfId="0" applyNumberFormat="1" applyFont="1" applyFill="1" applyBorder="1" applyAlignment="1">
      <alignment horizontal="center" vertical="center"/>
    </xf>
    <xf numFmtId="10" fontId="8" fillId="5" borderId="26" xfId="0" applyNumberFormat="1" applyFont="1" applyFill="1" applyBorder="1" applyAlignment="1">
      <alignment horizontal="center" vertical="center"/>
    </xf>
    <xf numFmtId="10" fontId="8" fillId="5" borderId="30" xfId="0" applyNumberFormat="1" applyFont="1" applyFill="1" applyBorder="1" applyAlignment="1">
      <alignment horizontal="center" vertical="center"/>
    </xf>
    <xf numFmtId="10" fontId="8" fillId="5" borderId="34" xfId="0" applyNumberFormat="1" applyFont="1" applyFill="1" applyBorder="1" applyAlignment="1">
      <alignment horizontal="center" vertical="center"/>
    </xf>
    <xf numFmtId="49" fontId="8" fillId="5" borderId="24" xfId="0" applyNumberFormat="1" applyFont="1" applyFill="1" applyBorder="1" applyAlignment="1">
      <alignment horizontal="center" vertical="center"/>
    </xf>
    <xf numFmtId="0" fontId="8" fillId="5" borderId="41" xfId="0" applyFont="1" applyFill="1" applyBorder="1" applyAlignment="1">
      <alignment horizontal="center" vertical="center"/>
    </xf>
    <xf numFmtId="0" fontId="8" fillId="5" borderId="25" xfId="0" applyFont="1" applyFill="1" applyBorder="1" applyAlignment="1">
      <alignment horizontal="center" vertical="center"/>
    </xf>
    <xf numFmtId="0" fontId="4" fillId="0" borderId="21" xfId="0" applyFont="1" applyBorder="1" applyAlignment="1">
      <alignment horizontal="center"/>
    </xf>
    <xf numFmtId="0" fontId="4" fillId="0" borderId="19" xfId="0" applyFont="1" applyBorder="1" applyAlignment="1">
      <alignment horizontal="center"/>
    </xf>
    <xf numFmtId="0" fontId="4" fillId="0" borderId="22" xfId="0" applyFont="1" applyBorder="1" applyAlignment="1">
      <alignment horizontal="center"/>
    </xf>
    <xf numFmtId="0" fontId="5" fillId="5" borderId="24" xfId="0" applyFont="1" applyFill="1" applyBorder="1" applyAlignment="1">
      <alignment horizontal="center" vertical="center"/>
    </xf>
    <xf numFmtId="0" fontId="5" fillId="5" borderId="25" xfId="0" applyFont="1" applyFill="1" applyBorder="1" applyAlignment="1">
      <alignment horizontal="center" vertical="center"/>
    </xf>
    <xf numFmtId="0" fontId="5" fillId="5" borderId="16"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21" xfId="0" applyFont="1" applyFill="1" applyBorder="1" applyAlignment="1">
      <alignment horizontal="center" vertical="center"/>
    </xf>
    <xf numFmtId="0" fontId="5" fillId="5" borderId="19" xfId="0" applyFont="1" applyFill="1" applyBorder="1" applyAlignment="1">
      <alignment horizontal="center" vertical="center"/>
    </xf>
    <xf numFmtId="0" fontId="5" fillId="5" borderId="22" xfId="0" applyFont="1" applyFill="1" applyBorder="1" applyAlignment="1">
      <alignment horizontal="center" vertical="center"/>
    </xf>
    <xf numFmtId="0" fontId="8" fillId="5" borderId="24" xfId="0" applyFont="1" applyFill="1" applyBorder="1" applyAlignment="1">
      <alignment horizontal="center" vertical="center"/>
    </xf>
    <xf numFmtId="0" fontId="8" fillId="5" borderId="24"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8" fillId="0" borderId="9" xfId="0" applyFont="1" applyBorder="1" applyAlignment="1">
      <alignment horizontal="left" vertical="center" wrapText="1"/>
    </xf>
    <xf numFmtId="0" fontId="10" fillId="5" borderId="21" xfId="0" applyFont="1" applyFill="1" applyBorder="1" applyAlignment="1">
      <alignment horizontal="center" vertical="center"/>
    </xf>
    <xf numFmtId="0" fontId="10" fillId="5" borderId="19" xfId="0" applyFont="1" applyFill="1" applyBorder="1" applyAlignment="1">
      <alignment horizontal="center" vertical="center"/>
    </xf>
    <xf numFmtId="0" fontId="10" fillId="5" borderId="22" xfId="0" applyFont="1" applyFill="1" applyBorder="1" applyAlignment="1">
      <alignment horizontal="center" vertical="center"/>
    </xf>
    <xf numFmtId="0" fontId="5" fillId="5" borderId="45" xfId="0" applyFont="1" applyFill="1" applyBorder="1" applyAlignment="1">
      <alignment horizontal="left" vertical="center"/>
    </xf>
    <xf numFmtId="0" fontId="5" fillId="5" borderId="44" xfId="0" applyFont="1" applyFill="1" applyBorder="1" applyAlignment="1">
      <alignment horizontal="left" vertical="center"/>
    </xf>
    <xf numFmtId="0" fontId="5" fillId="5" borderId="15" xfId="0" applyFont="1" applyFill="1" applyBorder="1" applyAlignment="1">
      <alignment horizontal="left" vertical="center"/>
    </xf>
    <xf numFmtId="0" fontId="8" fillId="0" borderId="24" xfId="0" applyFont="1" applyBorder="1" applyAlignment="1">
      <alignment horizontal="left" vertical="center" wrapText="1"/>
    </xf>
    <xf numFmtId="0" fontId="8" fillId="0" borderId="41" xfId="0" applyFont="1" applyBorder="1" applyAlignment="1">
      <alignment horizontal="left" vertical="center" wrapText="1"/>
    </xf>
    <xf numFmtId="0" fontId="8" fillId="0" borderId="25" xfId="0" applyFont="1" applyBorder="1" applyAlignment="1">
      <alignment horizontal="left" vertical="center" wrapText="1"/>
    </xf>
    <xf numFmtId="10" fontId="8" fillId="5" borderId="24" xfId="0" applyNumberFormat="1" applyFont="1" applyFill="1" applyBorder="1" applyAlignment="1">
      <alignment horizontal="center" vertical="center"/>
    </xf>
    <xf numFmtId="10" fontId="8" fillId="5" borderId="41" xfId="0" applyNumberFormat="1" applyFont="1" applyFill="1" applyBorder="1" applyAlignment="1">
      <alignment horizontal="center" vertical="center"/>
    </xf>
    <xf numFmtId="10" fontId="8" fillId="5" borderId="25" xfId="0" applyNumberFormat="1" applyFont="1" applyFill="1" applyBorder="1" applyAlignment="1">
      <alignment horizontal="center" vertical="center"/>
    </xf>
  </cellXfs>
  <cellStyles count="6">
    <cellStyle name="Moeda" xfId="2" builtinId="4"/>
    <cellStyle name="Normal" xfId="0" builtinId="0"/>
    <cellStyle name="Normal 2" xfId="5" xr:uid="{FA23741B-385A-4A21-AA03-18CE945BDFF0}"/>
    <cellStyle name="Porcentagem" xfId="3" builtinId="5"/>
    <cellStyle name="Porcentagem 2 2 3" xfId="4" xr:uid="{00000000-0005-0000-0000-000003000000}"/>
    <cellStyle name="Vírgula" xfId="1" builtinId="3"/>
  </cellStyles>
  <dxfs count="3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indows\Desktop\PLN_EXE_ORC_TJMMG_CP_0101_REV0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indows\Documents\OR&#199;AMENTOS%20QUADOO\4.%20OR&#199;AMENTO%20TJMMG\3.%20Or&#231;amento\QUADOO_FACC_LABORAT&#211;RIO_ORC_N&#195;O%20DESONERADA_0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Windows\Documents\OR&#199;AMENTOS%20QUADOO\4.%20OR&#199;AMENTO%20TJMMG\4.%20Or&#231;amento\OBSOLET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
      <sheetName val="Memorial"/>
      <sheetName val="Anotações"/>
      <sheetName val="Resumo"/>
      <sheetName val="Orçamento"/>
      <sheetName val="Curva ABC"/>
      <sheetName val="Cronograma"/>
      <sheetName val="BDI"/>
      <sheetName val="Composições"/>
      <sheetName val="Cotação"/>
      <sheetName val="Suporte"/>
      <sheetName val="Imagens"/>
      <sheetName val="Banco_Servico"/>
      <sheetName val="Planilha5"/>
      <sheetName val="SETOP PREDIAL"/>
      <sheetName val="Planilha6"/>
      <sheetName val="SETOP INFRA"/>
      <sheetName val="Banco_Insumo"/>
      <sheetName val="Curva_Servico"/>
    </sheetNames>
    <sheetDataSet>
      <sheetData sheetId="0"/>
      <sheetData sheetId="1"/>
      <sheetData sheetId="2"/>
      <sheetData sheetId="3">
        <row r="1">
          <cell r="N1" t="str">
            <v>NÃO DESONERADA</v>
          </cell>
        </row>
        <row r="2">
          <cell r="B2" t="str">
            <v>TRIBUNAL DE JUSTIÇA MILITAR DE MINAS GERAIS</v>
          </cell>
        </row>
        <row r="3">
          <cell r="B3" t="str">
            <v>OBJETIVA PROJETOS E SERVIÇOS LTDA.</v>
          </cell>
        </row>
      </sheetData>
      <sheetData sheetId="4"/>
      <sheetData sheetId="5"/>
      <sheetData sheetId="6"/>
      <sheetData sheetId="7"/>
      <sheetData sheetId="8"/>
      <sheetData sheetId="9"/>
      <sheetData sheetId="10"/>
      <sheetData sheetId="11">
        <row r="1">
          <cell r="A1" t="str">
            <v>PROJETA CONSULTORIA E SERVIÇOS LTDA.</v>
          </cell>
        </row>
        <row r="2">
          <cell r="A2" t="str">
            <v>OBJETIVA PROJETOS E SERVIÇOS LTDA.</v>
          </cell>
        </row>
        <row r="3">
          <cell r="A3" t="str">
            <v>PLATOR PROJETOS E SERVIÇOS AMBIENTAIS LTDA.</v>
          </cell>
        </row>
        <row r="4">
          <cell r="A4" t="str">
            <v>CONSÓRCIO PAS</v>
          </cell>
        </row>
        <row r="5">
          <cell r="A5" t="str">
            <v>CONSÓRCIO PITÁGORAS</v>
          </cell>
        </row>
        <row r="6">
          <cell r="A6" t="str">
            <v>CONSÓRCIO OPUS PROJETOS</v>
          </cell>
        </row>
        <row r="7">
          <cell r="A7" t="str">
            <v>CONSÓRCIO MINAS PROJETOS</v>
          </cell>
        </row>
        <row r="17">
          <cell r="G17" t="str">
            <v>PREFEITURA MUNICIPAL DE ALFENAS - MG</v>
          </cell>
        </row>
        <row r="18">
          <cell r="G18" t="str">
            <v>PREFEITURA MUNICIPAL DE ALMENARA -MG</v>
          </cell>
        </row>
        <row r="19">
          <cell r="G19" t="str">
            <v>PREFEITURA MUNICIPAL DE ALVORADA DE MINAS - MG</v>
          </cell>
        </row>
        <row r="20">
          <cell r="G20" t="str">
            <v>PREFEITURA MUNICPAL DE ANAPOLIS - MG</v>
          </cell>
        </row>
        <row r="21">
          <cell r="G21" t="str">
            <v>PREFEITURA MUNICIPAL DE ARAGUARI - MG</v>
          </cell>
        </row>
        <row r="22">
          <cell r="G22" t="str">
            <v>PREFEITURA MUNICIPAL DE ARAXÁ- MG</v>
          </cell>
        </row>
        <row r="23">
          <cell r="G23" t="str">
            <v>PREFEITURA MUNICIPAL DE BARÃO DE COCAIS - MG</v>
          </cell>
        </row>
        <row r="24">
          <cell r="G24" t="str">
            <v>PREFEITURA MUNICIPAL DE BELA VISTA DE MINAS-MG</v>
          </cell>
        </row>
        <row r="25">
          <cell r="G25" t="str">
            <v>PREFEITURA MUNICIPAL DE BELO VALE - MG</v>
          </cell>
        </row>
        <row r="26">
          <cell r="G26" t="str">
            <v>PREFEITURA MUNICIPAL DE BOA ESPERANÇA- MG</v>
          </cell>
        </row>
        <row r="27">
          <cell r="G27" t="str">
            <v>PREFEITURA MUNICIPAL DE BOM DESPACHO - MG</v>
          </cell>
        </row>
        <row r="28">
          <cell r="G28" t="str">
            <v>PREFEITURA MUNICIPAL DE BONFIM - MG</v>
          </cell>
        </row>
        <row r="29">
          <cell r="G29" t="str">
            <v>CAMARA MUNICIPAL DE BRUMADINHO - MG</v>
          </cell>
        </row>
        <row r="30">
          <cell r="G30" t="str">
            <v>PREFEITURA MUNICIPAL DE CAMPANHA-MG</v>
          </cell>
        </row>
        <row r="31">
          <cell r="G31" t="str">
            <v xml:space="preserve">PREFEITURA MUNICPAL DE CAMPOS ALTOS -MG </v>
          </cell>
        </row>
        <row r="32">
          <cell r="G32" t="str">
            <v>CAEMA - MA</v>
          </cell>
        </row>
        <row r="33">
          <cell r="G33" t="str">
            <v>CEASA - MG</v>
          </cell>
        </row>
        <row r="34">
          <cell r="G34" t="str">
            <v>CAMARA MUNICIPAL DE BRUMADINHO - MG</v>
          </cell>
        </row>
        <row r="35">
          <cell r="G35" t="str">
            <v>CODEMGE</v>
          </cell>
        </row>
        <row r="36">
          <cell r="G36" t="str">
            <v>PREFEITURA MUNICIPAL DE CARMÓPOLIS DE MINAS - MG</v>
          </cell>
        </row>
        <row r="37">
          <cell r="G37" t="str">
            <v xml:space="preserve">PREFEITURA MUNICIPAL DE CARVOLHOPOLIS- MG </v>
          </cell>
        </row>
        <row r="38">
          <cell r="G38" t="str">
            <v>PREFEITURA MUNICIPAL DE CONCEIÇÃO DO MATO DENTRO - MG</v>
          </cell>
        </row>
        <row r="39">
          <cell r="G39" t="str">
            <v>PREFEITURA MUNICPAL DE CACHOEIRA DA PRATA- MG</v>
          </cell>
        </row>
        <row r="40">
          <cell r="G40" t="str">
            <v>PREFEITURA MUNICPAL DE CONCEIÇÃO DO PARÁ-MG</v>
          </cell>
        </row>
        <row r="41">
          <cell r="G41" t="str">
            <v>PREFEITURA MUNICIPAL DE CONSELHEIRO LAFAIETE-MG</v>
          </cell>
        </row>
        <row r="42">
          <cell r="G42" t="str">
            <v>PREFEITURA MUNICIPAL DE CONGONHAS - MG</v>
          </cell>
        </row>
        <row r="43">
          <cell r="G43" t="str">
            <v>DEPARTAMENTO DE EDIFICAÇÕES E DE RODOVIAS DO ESPIRITO SANTO DER/ES</v>
          </cell>
        </row>
        <row r="44">
          <cell r="G44" t="str">
            <v>DEER - MG</v>
          </cell>
        </row>
        <row r="45">
          <cell r="G45" t="str">
            <v>PREFEITURA MUNICIPAL DE DOM JOAQUIM - MG</v>
          </cell>
        </row>
        <row r="46">
          <cell r="G46" t="str">
            <v>PREFEITURA MUNICIPAL DE ENTRE RIOS DE MINAS - MG</v>
          </cell>
        </row>
        <row r="47">
          <cell r="G47" t="str">
            <v>PREFEITURA MUNICIPAL DE ELÓI MENDES-MG</v>
          </cell>
        </row>
        <row r="48">
          <cell r="G48" t="str">
            <v>PREFEITURA MUNICIPAL DE FERROS - MG</v>
          </cell>
        </row>
        <row r="49">
          <cell r="G49" t="str">
            <v>INSTITUTO FEDERAL DE MINAS GERAIS - SUDESTE</v>
          </cell>
        </row>
        <row r="50">
          <cell r="G50" t="str">
            <v>INSTITUTO FEDERAL DE MINAS GERAIS</v>
          </cell>
        </row>
        <row r="51">
          <cell r="G51" t="str">
            <v xml:space="preserve">PREFEITURA MUNICIPAL DE GOIANIA </v>
          </cell>
        </row>
        <row r="52">
          <cell r="G52" t="str">
            <v>PREFEITURA MUNICIPAL DE GUANHÃES-MG</v>
          </cell>
        </row>
        <row r="53">
          <cell r="G53" t="str">
            <v>PREFEITURA MUNICIPAL DE GUIMARÂNIA-MG</v>
          </cell>
        </row>
        <row r="54">
          <cell r="G54" t="str">
            <v>PREFEITURA MUNICIPAL DE ITAPEMIRIM-MG</v>
          </cell>
        </row>
        <row r="55">
          <cell r="G55" t="str">
            <v>PREFEITURA MUNICIPAL DE ITAGUARA-MG</v>
          </cell>
        </row>
        <row r="56">
          <cell r="G56" t="str">
            <v>PREFEITURA MUNICIPAL DE ILICÍNIA-MG</v>
          </cell>
        </row>
        <row r="57">
          <cell r="G57" t="str">
            <v>PREFEITURA MUNICIPAL DE ITUMIRIM-MG</v>
          </cell>
        </row>
        <row r="58">
          <cell r="G58" t="str">
            <v>PREFEITURA MUNICIPAL DE IGARAPÉ - MG</v>
          </cell>
        </row>
        <row r="59">
          <cell r="G59" t="str">
            <v>PREFEITURA MUNICIPAL DE ILHÉUS - BA</v>
          </cell>
        </row>
        <row r="60">
          <cell r="G60" t="str">
            <v>PREFEITURA MUNICIPAL DE ITATIAIUÇU - MG</v>
          </cell>
        </row>
        <row r="61">
          <cell r="G61" t="str">
            <v>PREFEITURA MUNICIPAL DE JABOTICATUBAS - MG</v>
          </cell>
        </row>
        <row r="62">
          <cell r="G62" t="str">
            <v>PREFEITURA MUNICIPAL DE JOÃO MONLEVADE-MG</v>
          </cell>
        </row>
        <row r="63">
          <cell r="G63" t="str">
            <v>PREFEITURA MUNICIPAL DE LAGOA GRANDE</v>
          </cell>
        </row>
        <row r="64">
          <cell r="G64" t="str">
            <v>PREFEITURA MUNICIPAL DE LAGOA SANTA - MG</v>
          </cell>
        </row>
        <row r="65">
          <cell r="G65" t="str">
            <v>PREFEITURA MUNICIPAL DE MARIANA - MG</v>
          </cell>
        </row>
        <row r="66">
          <cell r="G66" t="str">
            <v>PREFEITURA MUNICIPAL DE MACHADO-MG</v>
          </cell>
        </row>
        <row r="67">
          <cell r="G67" t="str">
            <v>PREFEITURA MUNICIPAL DE MÁRIO CAMPOS - MG</v>
          </cell>
        </row>
        <row r="68">
          <cell r="G68" t="str">
            <v>PREFEITURA MUNICIPAL DE MARTINHO CAMPOS-MG</v>
          </cell>
        </row>
        <row r="69">
          <cell r="G69" t="str">
            <v>PREFEITURA MUNICIPAL DE MATEUS LEME - MG</v>
          </cell>
        </row>
        <row r="70">
          <cell r="G70" t="str">
            <v>PREFEITURA MUNICIPAL DE MOEMA-MG</v>
          </cell>
        </row>
        <row r="71">
          <cell r="G71" t="str">
            <v>PREFEITURA MUNICIPAL DE MONSENHOR PAULO - MG</v>
          </cell>
        </row>
        <row r="72">
          <cell r="G72" t="str">
            <v>PREFEITURA MUNICIPAL DE OURO BRANCO - MG</v>
          </cell>
        </row>
        <row r="73">
          <cell r="G73" t="str">
            <v>PREFEITURA MUNICIPAL DE OURO PRETO - MG</v>
          </cell>
        </row>
        <row r="74">
          <cell r="G74" t="str">
            <v>PREFEITURA MUNICIPAL DE PARAGUAÇU-MG</v>
          </cell>
        </row>
        <row r="75">
          <cell r="G75" t="str">
            <v>PREFEITURA MUNICIPAL DE PIEDADE DOS GERAIS - MG</v>
          </cell>
        </row>
        <row r="76">
          <cell r="G76" t="str">
            <v>PREFEITURA MUNICIPAL DE PARACATU - MG</v>
          </cell>
        </row>
        <row r="77">
          <cell r="G77" t="str">
            <v>PREFEITURA MUNICIPAL DE PATOS DE MINAS - MG</v>
          </cell>
        </row>
        <row r="78">
          <cell r="G78" t="str">
            <v>PREFEITURA MUNICIPAL DE PERDÕES-MG</v>
          </cell>
        </row>
        <row r="79">
          <cell r="G79" t="str">
            <v>PREFEITURA MUNICIPAL DE POÇO FUNDO -MG</v>
          </cell>
        </row>
        <row r="80">
          <cell r="G80" t="str">
            <v>POLÍCIA MILITAR DE MINAS GERAIS</v>
          </cell>
        </row>
        <row r="81">
          <cell r="G81" t="str">
            <v>PREFEITURA MUNICIPAL DE RIO VERMELHO-MG</v>
          </cell>
        </row>
        <row r="82">
          <cell r="G82" t="str">
            <v>PREFEITURA MUNICIPAL DE RIBEIRÃO DAS NEVES-MG</v>
          </cell>
        </row>
        <row r="83">
          <cell r="G83" t="str">
            <v>PREFEITURA MUNICIPAL DE RIO BANANAL - ES</v>
          </cell>
        </row>
        <row r="84">
          <cell r="G84" t="str">
            <v>PREFEITURA MUNICIPAL DE SANTA BÁRBARA - MG</v>
          </cell>
        </row>
        <row r="85">
          <cell r="G85" t="str">
            <v>PREFEITURA MUNICIPAL DE SÃO JOAQUIM DE BICAS - MG</v>
          </cell>
        </row>
        <row r="86">
          <cell r="G86" t="str">
            <v>PREFEITURA MUNICIPAL DE SÃO GONÇALO DO RIO ABAIXO-MG</v>
          </cell>
        </row>
        <row r="87">
          <cell r="G87" t="str">
            <v>PREFEITURA MUNICIPAL DE SÃO SEBASTIÃO DO OESTE-MG</v>
          </cell>
        </row>
        <row r="88">
          <cell r="G88" t="str">
            <v>PREFEITURA MUNICIPAL DE SÃO JOSÉ DA LAPA - MG</v>
          </cell>
        </row>
        <row r="89">
          <cell r="G89" t="str">
            <v>PREFEITURA MUNICIPAL DE SÃO LUÍS - MA</v>
          </cell>
        </row>
        <row r="90">
          <cell r="G90" t="str">
            <v>PREFEITURA MUNICIPAL DE SARZEDO - MG</v>
          </cell>
        </row>
        <row r="91">
          <cell r="G91" t="str">
            <v>PREFEITURA MUNICIPAL DE SERRA - ES</v>
          </cell>
        </row>
        <row r="92">
          <cell r="G92" t="str">
            <v>PREFEITURA MUNICIPAL DE SERRANIA - MG</v>
          </cell>
        </row>
        <row r="93">
          <cell r="G93" t="str">
            <v>PREFEITURA MUNICIPAL DE SERRO - MG</v>
          </cell>
        </row>
        <row r="94">
          <cell r="G94" t="str">
            <v>PREFEITURA MUNICIPAL DE SETE LAGOAS - MG</v>
          </cell>
        </row>
        <row r="95">
          <cell r="G95" t="str">
            <v>SECRETARIA DE SEGURANÇA PÚBLICA DO ESPÍRITO SANTO</v>
          </cell>
        </row>
        <row r="96">
          <cell r="G96" t="str">
            <v>SEST SENAT</v>
          </cell>
        </row>
        <row r="97">
          <cell r="G97" t="str">
            <v>PREFEITURA MUNICIPAL DE TRÊS PONTAS-MG</v>
          </cell>
        </row>
        <row r="98">
          <cell r="G98" t="str">
            <v>TRIBUNAL DE JUSTIÇA MILITAR DE MINAS GERAIS</v>
          </cell>
        </row>
        <row r="99">
          <cell r="G99" t="str">
            <v>TRIBUNAL DE JUSTIÇA DE MINAS GERAIS</v>
          </cell>
        </row>
        <row r="100">
          <cell r="G100" t="str">
            <v>PREFEITURA MUNICIPAL DE UBERABA-MG</v>
          </cell>
        </row>
        <row r="101">
          <cell r="G101" t="str">
            <v>PREFEITURA MUNICIPAL DE VESPASIANO - MG</v>
          </cell>
        </row>
        <row r="102">
          <cell r="G102" t="str">
            <v>PREFEITURA MUNICIPAL DE VITÓRIA - ES</v>
          </cell>
        </row>
        <row r="103">
          <cell r="G103" t="str">
            <v>PREFEITURA MUNICIPAL DE RIO ACIMA - MG</v>
          </cell>
        </row>
      </sheetData>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
      <sheetName val="Memorial"/>
      <sheetName val="Anotações"/>
      <sheetName val="Resumo"/>
      <sheetName val="Orçamento"/>
      <sheetName val="Curva ABC"/>
      <sheetName val="Cronograma"/>
      <sheetName val="BDI"/>
      <sheetName val="Composições"/>
      <sheetName val="Cotação"/>
      <sheetName val="Suporte"/>
      <sheetName val="Imagens"/>
      <sheetName val="Banco_Servico"/>
      <sheetName val="Planilha5"/>
      <sheetName val="SETOP PREDIAL"/>
      <sheetName val="Planilha6"/>
      <sheetName val="SETOP INFRA"/>
      <sheetName val="Banco_Insumo"/>
      <sheetName val="Curva_Servico"/>
      <sheetName val="QUADOO_FACC_LABORATÓRIO_ORC_NÃO"/>
    </sheetNames>
    <sheetDataSet>
      <sheetData sheetId="0" refreshError="1"/>
      <sheetData sheetId="1" refreshError="1"/>
      <sheetData sheetId="2" refreshError="1"/>
      <sheetData sheetId="3" refreshError="1">
        <row r="1">
          <cell r="N1" t="str">
            <v>NÃO DESONERADA</v>
          </cell>
        </row>
        <row r="2">
          <cell r="B2" t="str">
            <v>TRIBUNAL DE JUSTIÇA MILITAR DE MINAS GERAIS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PROJETA CONSULTORIA E SERVIÇOS LTDA.</v>
          </cell>
        </row>
        <row r="17">
          <cell r="G17" t="str">
            <v>PREFEITURA MUNICIPAL DE ALFENAS - MG</v>
          </cell>
        </row>
        <row r="18">
          <cell r="G18" t="str">
            <v>PREFEITURA MUNICIPAL DE ALMENARA -MG</v>
          </cell>
        </row>
        <row r="19">
          <cell r="G19" t="str">
            <v>PREFEITURA MUNICIPAL DE ALVORADA DE MINAS - MG</v>
          </cell>
        </row>
        <row r="20">
          <cell r="G20" t="str">
            <v>PREFEITURA MUNICPAL DE ANAPOLIS - MG</v>
          </cell>
        </row>
        <row r="21">
          <cell r="G21" t="str">
            <v>PREFEITURA MUNICIPAL DE ARAGUARI - MG</v>
          </cell>
        </row>
        <row r="22">
          <cell r="G22" t="str">
            <v>PREFEITURA MUNICIPAL DE ARAXÁ- MG</v>
          </cell>
        </row>
        <row r="23">
          <cell r="G23" t="str">
            <v>PREFEITURA MUNICIPAL DE BARÃO DE COCAIS - MG</v>
          </cell>
        </row>
        <row r="24">
          <cell r="G24" t="str">
            <v>PREFEITURA MUNICIPAL DE BELA VISTA DE MINAS-MG</v>
          </cell>
        </row>
        <row r="25">
          <cell r="G25" t="str">
            <v>PREFEITURA MUNICIPAL DE BELO VALE - MG</v>
          </cell>
        </row>
        <row r="26">
          <cell r="G26" t="str">
            <v>PREFEITURA MUNICIPAL DE BOA ESPERANÇA- MG</v>
          </cell>
        </row>
        <row r="27">
          <cell r="G27" t="str">
            <v>PREFEITURA MUNICIPAL DE BOM DESPACHO - MG</v>
          </cell>
        </row>
        <row r="28">
          <cell r="G28" t="str">
            <v>PREFEITURA MUNICIPAL DE BONFIM - MG</v>
          </cell>
        </row>
        <row r="29">
          <cell r="G29" t="str">
            <v>CAMARA MUNICIPAL DE BRUMADINHO - MG</v>
          </cell>
        </row>
        <row r="30">
          <cell r="G30" t="str">
            <v>PREFEITURA MUNICIPAL DE CAMPANHA-MG</v>
          </cell>
        </row>
        <row r="31">
          <cell r="G31" t="str">
            <v xml:space="preserve">PREFEITURA MUNICPAL DE CAMPOS ALTOS -MG </v>
          </cell>
        </row>
        <row r="32">
          <cell r="G32" t="str">
            <v>CAEMA - MA</v>
          </cell>
        </row>
        <row r="33">
          <cell r="G33" t="str">
            <v>CEASA - MG</v>
          </cell>
        </row>
        <row r="34">
          <cell r="G34" t="str">
            <v>CAMARA MUNICIPAL DE BRUMADINHO - MG</v>
          </cell>
        </row>
        <row r="35">
          <cell r="G35" t="str">
            <v>CODEMGE</v>
          </cell>
        </row>
        <row r="36">
          <cell r="G36" t="str">
            <v>PREFEITURA MUNICIPAL DE CARMÓPOLIS DE MINAS - MG</v>
          </cell>
        </row>
        <row r="37">
          <cell r="G37" t="str">
            <v xml:space="preserve">PREFEITURA MUNICIPAL DE CARVOLHOPOLIS- MG </v>
          </cell>
        </row>
        <row r="38">
          <cell r="G38" t="str">
            <v>PREFEITURA MUNICIPAL DE CONCEIÇÃO DO MATO DENTRO - MG</v>
          </cell>
        </row>
        <row r="39">
          <cell r="G39" t="str">
            <v>PREFEITURA MUNICPAL DE CACHOEIRA DA PRATA- MG</v>
          </cell>
        </row>
        <row r="40">
          <cell r="G40" t="str">
            <v>PREFEITURA MUNICPAL DE CONCEIÇÃO DO PARÁ-MG</v>
          </cell>
        </row>
        <row r="41">
          <cell r="G41" t="str">
            <v>PREFEITURA MUNICIPAL DE CONSELHEIRO LAFAIETE-MG</v>
          </cell>
        </row>
        <row r="42">
          <cell r="G42" t="str">
            <v>PREFEITURA MUNICIPAL DE CONGONHAS - MG</v>
          </cell>
        </row>
        <row r="43">
          <cell r="G43" t="str">
            <v>DEPARTAMENTO DE EDIFICAÇÕES E DE RODOVIAS DO ESPIRITO SANTO DER/ES</v>
          </cell>
        </row>
        <row r="44">
          <cell r="G44" t="str">
            <v>DEER - MG</v>
          </cell>
        </row>
        <row r="45">
          <cell r="G45" t="str">
            <v>PREFEITURA MUNICIPAL DE DOM JOAQUIM - MG</v>
          </cell>
        </row>
        <row r="46">
          <cell r="G46" t="str">
            <v>PREFEITURA MUNICIPAL DE ENTRE RIOS DE MINAS - MG</v>
          </cell>
        </row>
        <row r="47">
          <cell r="G47" t="str">
            <v>PREFEITURA MUNICIPAL DE ELÓI MENDES-MG</v>
          </cell>
        </row>
        <row r="48">
          <cell r="G48" t="str">
            <v>PREFEITURA MUNICIPAL DE FERROS - MG</v>
          </cell>
        </row>
        <row r="49">
          <cell r="G49" t="str">
            <v>INSTITUTO FEDERAL DE MINAS GERAIS - SUDESTE</v>
          </cell>
        </row>
        <row r="50">
          <cell r="G50" t="str">
            <v>INSTITUTO FEDERAL DE MINAS GERAIS</v>
          </cell>
        </row>
        <row r="51">
          <cell r="G51" t="str">
            <v xml:space="preserve">PREFEITURA MUNICIPAL DE GOIANIA </v>
          </cell>
        </row>
        <row r="52">
          <cell r="G52" t="str">
            <v>PREFEITURA MUNICIPAL DE GUANHÃES-MG</v>
          </cell>
        </row>
        <row r="53">
          <cell r="G53" t="str">
            <v>PREFEITURA MUNICIPAL DE GUIMARÂNIA-MG</v>
          </cell>
        </row>
        <row r="54">
          <cell r="G54" t="str">
            <v>PREFEITURA MUNICIPAL DE ITAPEMIRIM-MG</v>
          </cell>
        </row>
        <row r="55">
          <cell r="G55" t="str">
            <v>PREFEITURA MUNICIPAL DE ITAGUARA-MG</v>
          </cell>
        </row>
        <row r="56">
          <cell r="G56" t="str">
            <v>PREFEITURA MUNICIPAL DE ILICÍNIA-MG</v>
          </cell>
        </row>
        <row r="57">
          <cell r="G57" t="str">
            <v>PREFEITURA MUNICIPAL DE ITUMIRIM-MG</v>
          </cell>
        </row>
        <row r="58">
          <cell r="G58" t="str">
            <v>PREFEITURA MUNICIPAL DE IGARAPÉ - MG</v>
          </cell>
        </row>
        <row r="59">
          <cell r="G59" t="str">
            <v>PREFEITURA MUNICIPAL DE ILHÉUS - BA</v>
          </cell>
        </row>
        <row r="60">
          <cell r="G60" t="str">
            <v>PREFEITURA MUNICIPAL DE ITATIAIUÇU - MG</v>
          </cell>
        </row>
        <row r="61">
          <cell r="G61" t="str">
            <v>PREFEITURA MUNICIPAL DE JABOTICATUBAS - MG</v>
          </cell>
        </row>
        <row r="62">
          <cell r="G62" t="str">
            <v>PREFEITURA MUNICIPAL DE JOÃO MONLEVADE-MG</v>
          </cell>
        </row>
        <row r="63">
          <cell r="G63" t="str">
            <v>PREFEITURA MUNICIPAL DE LAGOA GRANDE</v>
          </cell>
        </row>
        <row r="64">
          <cell r="G64" t="str">
            <v>PREFEITURA MUNICIPAL DE LAGOA SANTA - MG</v>
          </cell>
        </row>
        <row r="65">
          <cell r="G65" t="str">
            <v>PREFEITURA MUNICIPAL DE MARIANA - MG</v>
          </cell>
        </row>
        <row r="66">
          <cell r="G66" t="str">
            <v>PREFEITURA MUNICIPAL DE MACHADO-MG</v>
          </cell>
        </row>
        <row r="67">
          <cell r="G67" t="str">
            <v>PREFEITURA MUNICIPAL DE MÁRIO CAMPOS - MG</v>
          </cell>
        </row>
        <row r="68">
          <cell r="G68" t="str">
            <v>PREFEITURA MUNICIPAL DE MARTINHO CAMPOS-MG</v>
          </cell>
        </row>
        <row r="69">
          <cell r="G69" t="str">
            <v>PREFEITURA MUNICIPAL DE MATEUS LEME - MG</v>
          </cell>
        </row>
        <row r="70">
          <cell r="G70" t="str">
            <v>PREFEITURA MUNICIPAL DE MOEMA-MG</v>
          </cell>
        </row>
        <row r="71">
          <cell r="G71" t="str">
            <v>PREFEITURA MUNICIPAL DE MONSENHOR PAULO - MG</v>
          </cell>
        </row>
        <row r="72">
          <cell r="G72" t="str">
            <v>PREFEITURA MUNICIPAL DE OURO BRANCO - MG</v>
          </cell>
        </row>
        <row r="73">
          <cell r="G73" t="str">
            <v>PREFEITURA MUNICIPAL DE OURO PRETO - MG</v>
          </cell>
        </row>
        <row r="74">
          <cell r="G74" t="str">
            <v>PREFEITURA MUNICIPAL DE PARAGUAÇU-MG</v>
          </cell>
        </row>
        <row r="75">
          <cell r="G75" t="str">
            <v>PREFEITURA MUNICIPAL DE PIEDADE DOS GERAIS - MG</v>
          </cell>
        </row>
        <row r="76">
          <cell r="G76" t="str">
            <v>PREFEITURA MUNICIPAL DE PARACATU - MG</v>
          </cell>
        </row>
        <row r="77">
          <cell r="G77" t="str">
            <v>PREFEITURA MUNICIPAL DE PATOS DE MINAS - MG</v>
          </cell>
        </row>
        <row r="78">
          <cell r="G78" t="str">
            <v>PREFEITURA MUNICIPAL DE PERDÕES-MG</v>
          </cell>
        </row>
        <row r="79">
          <cell r="G79" t="str">
            <v>PREFEITURA MUNICIPAL DE POÇO FUNDO -MG</v>
          </cell>
        </row>
        <row r="80">
          <cell r="G80" t="str">
            <v>POLÍCIA MILITAR DE MINAS GERAIS</v>
          </cell>
        </row>
        <row r="81">
          <cell r="G81" t="str">
            <v>PREFEITURA MUNICIPAL DE RIO VERMELHO-MG</v>
          </cell>
        </row>
        <row r="82">
          <cell r="G82" t="str">
            <v>PREFEITURA MUNICIPAL DE RIBEIRÃO DAS NEVES-MG</v>
          </cell>
        </row>
        <row r="83">
          <cell r="G83" t="str">
            <v>PREFEITURA MUNICIPAL DE RIO BANANAL - ES</v>
          </cell>
        </row>
        <row r="84">
          <cell r="G84" t="str">
            <v>PREFEITURA MUNICIPAL DE SANTA BÁRBARA - MG</v>
          </cell>
        </row>
        <row r="85">
          <cell r="G85" t="str">
            <v>PREFEITURA MUNICIPAL DE SÃO JOAQUIM DE BICAS - MG</v>
          </cell>
        </row>
        <row r="86">
          <cell r="G86" t="str">
            <v>PREFEITURA MUNICIPAL DE SÃO GONÇALO DO RIO ABAIXO-MG</v>
          </cell>
        </row>
        <row r="87">
          <cell r="G87" t="str">
            <v>PREFEITURA MUNICIPAL DE SÃO SEBASTIÃO DO OESTE-MG</v>
          </cell>
        </row>
        <row r="88">
          <cell r="G88" t="str">
            <v>PREFEITURA MUNICIPAL DE SÃO JOSÉ DA LAPA - MG</v>
          </cell>
        </row>
        <row r="89">
          <cell r="G89" t="str">
            <v>PREFEITURA MUNICIPAL DE SÃO LUÍS - MA</v>
          </cell>
        </row>
        <row r="90">
          <cell r="G90" t="str">
            <v>PREFEITURA MUNICIPAL DE SARZEDO - MG</v>
          </cell>
        </row>
        <row r="91">
          <cell r="G91" t="str">
            <v>PREFEITURA MUNICIPAL DE SERRA - ES</v>
          </cell>
        </row>
        <row r="92">
          <cell r="G92" t="str">
            <v>PREFEITURA MUNICIPAL DE SERRANIA - MG</v>
          </cell>
        </row>
        <row r="93">
          <cell r="G93" t="str">
            <v>PREFEITURA MUNICIPAL DE SERRO - MG</v>
          </cell>
        </row>
        <row r="94">
          <cell r="G94" t="str">
            <v>PREFEITURA MUNICIPAL DE SETE LAGOAS - MG</v>
          </cell>
        </row>
        <row r="95">
          <cell r="G95" t="str">
            <v>SECRETARIA DE SEGURANÇA PÚBLICA DO ESPÍRITO SANTO</v>
          </cell>
        </row>
        <row r="96">
          <cell r="G96" t="str">
            <v>SEST SENAT</v>
          </cell>
        </row>
        <row r="97">
          <cell r="G97" t="str">
            <v>PREFEITURA MUNICIPAL DE TRÊS PONTAS-MG</v>
          </cell>
        </row>
        <row r="98">
          <cell r="G98" t="str">
            <v>TRIBUNAL DE JUSTIÇA MILITAR DE MINAS GERAIS</v>
          </cell>
        </row>
        <row r="99">
          <cell r="G99" t="str">
            <v>TRIBUNAL DE JUSTIÇA DE MINAS GERAIS</v>
          </cell>
        </row>
        <row r="100">
          <cell r="G100" t="str">
            <v>PREFEITURA MUNICIPAL DE UBERABA-MG</v>
          </cell>
        </row>
        <row r="101">
          <cell r="G101" t="str">
            <v>PREFEITURA MUNICIPAL DE VESPASIANO - MG</v>
          </cell>
        </row>
        <row r="102">
          <cell r="G102" t="str">
            <v>PREFEITURA MUNICIPAL DE VITÓRIA - ES</v>
          </cell>
        </row>
        <row r="103">
          <cell r="G103" t="str">
            <v>PREFEITURA MUNICIPAL DE RIO ACIMA - MG</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
      <sheetName val="Memorial"/>
      <sheetName val="Anotações"/>
      <sheetName val="Resumo"/>
      <sheetName val="Orçamento"/>
      <sheetName val="Curva ABC"/>
      <sheetName val="Cronograma"/>
      <sheetName val="BDI"/>
      <sheetName val="Composições"/>
      <sheetName val="Cotação"/>
      <sheetName val="Suporte"/>
      <sheetName val="Imagens"/>
      <sheetName val="Banco_Servico"/>
      <sheetName val="Planilha5"/>
      <sheetName val="SETOP PREDIAL"/>
      <sheetName val="Planilha6"/>
      <sheetName val="SETOP INFRA"/>
      <sheetName val="Banco_Insumo"/>
      <sheetName val="Curva_Servico"/>
    </sheetNames>
    <sheetDataSet>
      <sheetData sheetId="0"/>
      <sheetData sheetId="1"/>
      <sheetData sheetId="2"/>
      <sheetData sheetId="3"/>
      <sheetData sheetId="4">
        <row r="8">
          <cell r="AD8">
            <v>1</v>
          </cell>
        </row>
        <row r="22">
          <cell r="AD22">
            <v>2</v>
          </cell>
        </row>
        <row r="37">
          <cell r="AD37">
            <v>3</v>
          </cell>
        </row>
        <row r="71">
          <cell r="AD71">
            <v>4</v>
          </cell>
        </row>
        <row r="166">
          <cell r="AD166">
            <v>5</v>
          </cell>
        </row>
        <row r="206">
          <cell r="AD206">
            <v>6</v>
          </cell>
        </row>
        <row r="253">
          <cell r="AD253">
            <v>7</v>
          </cell>
        </row>
        <row r="291">
          <cell r="AD291">
            <v>8</v>
          </cell>
        </row>
        <row r="317">
          <cell r="AD317">
            <v>9</v>
          </cell>
        </row>
        <row r="342">
          <cell r="AD342">
            <v>10</v>
          </cell>
        </row>
        <row r="356">
          <cell r="AD356">
            <v>11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0A858-67B1-4C89-A905-0A5E6BF44E67}">
  <dimension ref="A1:M63"/>
  <sheetViews>
    <sheetView workbookViewId="0">
      <selection activeCell="D62" sqref="D62:D65"/>
    </sheetView>
  </sheetViews>
  <sheetFormatPr defaultColWidth="9.140625" defaultRowHeight="18.75" customHeight="1" x14ac:dyDescent="0.25"/>
  <cols>
    <col min="1" max="1" width="19.7109375" style="128" bestFit="1" customWidth="1"/>
    <col min="2" max="2" width="79.42578125" style="129" customWidth="1"/>
    <col min="3" max="3" width="29.42578125" style="130" customWidth="1"/>
    <col min="4" max="4" width="20" style="90" customWidth="1"/>
    <col min="5" max="5" width="15" style="90" customWidth="1"/>
    <col min="6" max="6" width="11.140625" style="90" bestFit="1" customWidth="1"/>
    <col min="7" max="7" width="11.85546875" style="90" bestFit="1" customWidth="1"/>
    <col min="8" max="8" width="8.7109375" style="90" bestFit="1" customWidth="1"/>
    <col min="9" max="9" width="10" style="90" bestFit="1" customWidth="1"/>
    <col min="10" max="12" width="9.140625" style="90"/>
    <col min="13" max="13" width="0" style="90" hidden="1" customWidth="1"/>
    <col min="14" max="16384" width="9.140625" style="90"/>
  </cols>
  <sheetData>
    <row r="1" spans="1:13" s="109" customFormat="1" ht="60" customHeight="1" x14ac:dyDescent="0.2">
      <c r="A1" s="134" t="s">
        <v>151</v>
      </c>
      <c r="B1" s="135"/>
      <c r="C1" s="135"/>
      <c r="D1" s="135"/>
      <c r="E1" s="108"/>
      <c r="M1" s="90" t="s">
        <v>149</v>
      </c>
    </row>
    <row r="2" spans="1:13" s="30" customFormat="1" ht="5.25" customHeight="1" x14ac:dyDescent="0.25">
      <c r="A2" s="110"/>
      <c r="B2" s="111"/>
      <c r="C2" s="112"/>
      <c r="D2" s="113"/>
      <c r="E2" s="114"/>
    </row>
    <row r="3" spans="1:13" s="30" customFormat="1" ht="15" x14ac:dyDescent="0.25">
      <c r="A3" s="115">
        <f>[3]Orçamento!$AD$8</f>
        <v>1</v>
      </c>
      <c r="B3" s="116" t="str">
        <f>'Orçamento '!$D$6</f>
        <v>ADMINISTRAÇÃO LOCAL DA OBRA</v>
      </c>
      <c r="C3" s="29" t="str">
        <f>"TOTAL DO ITEM - "&amp;A3&amp;"      :"</f>
        <v>TOTAL DO ITEM - 1      :</v>
      </c>
      <c r="D3" s="117"/>
      <c r="E3" s="118"/>
    </row>
    <row r="4" spans="1:13" ht="5.25" customHeight="1" x14ac:dyDescent="0.25">
      <c r="A4" s="110"/>
      <c r="B4" s="119"/>
      <c r="C4" s="119"/>
      <c r="D4" s="119"/>
      <c r="E4" s="114"/>
      <c r="F4" s="120"/>
    </row>
    <row r="5" spans="1:13" s="30" customFormat="1" ht="5.25" customHeight="1" x14ac:dyDescent="0.25">
      <c r="A5" s="110"/>
      <c r="B5" s="111"/>
      <c r="C5" s="111"/>
      <c r="D5" s="113"/>
      <c r="E5" s="114"/>
    </row>
    <row r="6" spans="1:13" s="30" customFormat="1" ht="15" x14ac:dyDescent="0.25">
      <c r="A6" s="115">
        <f>[3]Orçamento!$AD$22</f>
        <v>2</v>
      </c>
      <c r="B6" s="116" t="str">
        <f>'Orçamento '!$D$10</f>
        <v>REGULARIZAÇÃO E MOBILIZAÇÃO</v>
      </c>
      <c r="C6" s="29" t="str">
        <f>"TOTAL DO ITEM - "&amp;A6&amp;"      :"</f>
        <v>TOTAL DO ITEM - 2      :</v>
      </c>
      <c r="D6" s="117"/>
      <c r="E6" s="118"/>
    </row>
    <row r="7" spans="1:13" ht="5.25" customHeight="1" x14ac:dyDescent="0.25">
      <c r="A7" s="110"/>
      <c r="B7" s="119"/>
      <c r="C7" s="119"/>
      <c r="D7" s="119"/>
      <c r="E7" s="114"/>
      <c r="F7" s="120"/>
    </row>
    <row r="8" spans="1:13" s="30" customFormat="1" ht="5.25" customHeight="1" x14ac:dyDescent="0.25">
      <c r="A8" s="110"/>
      <c r="B8" s="111"/>
      <c r="C8" s="111"/>
      <c r="D8" s="113"/>
      <c r="E8" s="114"/>
    </row>
    <row r="9" spans="1:13" s="30" customFormat="1" ht="15" x14ac:dyDescent="0.25">
      <c r="A9" s="115">
        <f>[3]Orçamento!$AD$37</f>
        <v>3</v>
      </c>
      <c r="B9" s="116" t="str">
        <f>'Orçamento '!$D$21</f>
        <v>DEMOLIÇÕES E REMOÇÕES</v>
      </c>
      <c r="C9" s="29" t="str">
        <f>"TOTAL DO ITEM - "&amp;A9&amp;"      :"</f>
        <v>TOTAL DO ITEM - 3      :</v>
      </c>
      <c r="D9" s="117"/>
      <c r="E9" s="118"/>
    </row>
    <row r="10" spans="1:13" ht="5.25" customHeight="1" x14ac:dyDescent="0.25">
      <c r="A10" s="110"/>
      <c r="B10" s="119"/>
      <c r="C10" s="119"/>
      <c r="D10" s="119"/>
      <c r="E10" s="114"/>
      <c r="F10" s="120"/>
    </row>
    <row r="11" spans="1:13" s="30" customFormat="1" ht="5.25" customHeight="1" x14ac:dyDescent="0.25">
      <c r="A11" s="110"/>
      <c r="B11" s="111"/>
      <c r="C11" s="111"/>
      <c r="D11" s="113"/>
      <c r="E11" s="114"/>
    </row>
    <row r="12" spans="1:13" s="30" customFormat="1" ht="15" x14ac:dyDescent="0.25">
      <c r="A12" s="115">
        <f>[3]Orçamento!$AD$71</f>
        <v>4</v>
      </c>
      <c r="B12" s="116" t="str">
        <f>'Orçamento '!$D$34</f>
        <v>SERVIÇOS CIVIS</v>
      </c>
      <c r="C12" s="29" t="str">
        <f>"TOTAL DO ITEM - "&amp;A12&amp;"      :"</f>
        <v>TOTAL DO ITEM - 4      :</v>
      </c>
      <c r="D12" s="117"/>
      <c r="E12" s="118"/>
    </row>
    <row r="13" spans="1:13" ht="5.25" customHeight="1" x14ac:dyDescent="0.25">
      <c r="A13" s="110"/>
      <c r="B13" s="119"/>
      <c r="C13" s="119"/>
      <c r="D13" s="119"/>
      <c r="E13" s="114"/>
      <c r="F13" s="120"/>
    </row>
    <row r="14" spans="1:13" s="30" customFormat="1" ht="5.25" customHeight="1" x14ac:dyDescent="0.25">
      <c r="A14" s="110"/>
      <c r="B14" s="111"/>
      <c r="C14" s="111"/>
      <c r="D14" s="113"/>
      <c r="E14" s="114"/>
    </row>
    <row r="15" spans="1:13" s="30" customFormat="1" ht="15" x14ac:dyDescent="0.25">
      <c r="A15" s="115">
        <f>[3]Orçamento!$AD$166</f>
        <v>5</v>
      </c>
      <c r="B15" s="116" t="str">
        <f>'Orçamento '!$D$39</f>
        <v>FORROS E FECHAMENTOS EM DRY-WALL</v>
      </c>
      <c r="C15" s="29" t="str">
        <f>"TOTAL DO ITEM - "&amp;A15&amp;"      :"</f>
        <v>TOTAL DO ITEM - 5      :</v>
      </c>
      <c r="D15" s="117"/>
      <c r="E15" s="118"/>
    </row>
    <row r="16" spans="1:13" ht="5.25" customHeight="1" x14ac:dyDescent="0.25">
      <c r="A16" s="110"/>
      <c r="B16" s="119"/>
      <c r="C16" s="119"/>
      <c r="D16" s="119"/>
      <c r="E16" s="114"/>
      <c r="F16" s="120"/>
    </row>
    <row r="17" spans="1:6" s="30" customFormat="1" ht="5.25" customHeight="1" x14ac:dyDescent="0.25">
      <c r="A17" s="110"/>
      <c r="B17" s="111"/>
      <c r="C17" s="111"/>
      <c r="D17" s="113"/>
      <c r="E17" s="114"/>
    </row>
    <row r="18" spans="1:6" s="30" customFormat="1" ht="15" x14ac:dyDescent="0.25">
      <c r="A18" s="115">
        <f>[3]Orçamento!$AD$206</f>
        <v>6</v>
      </c>
      <c r="B18" s="116" t="str">
        <f>'Orçamento '!$D$52</f>
        <v>REVESTIMENTOS E ROCHAS ORNAMENTAIS</v>
      </c>
      <c r="C18" s="29" t="str">
        <f>"TOTAL DO ITEM - "&amp;A18&amp;"      :"</f>
        <v>TOTAL DO ITEM - 6      :</v>
      </c>
      <c r="D18" s="117"/>
      <c r="E18" s="118"/>
    </row>
    <row r="19" spans="1:6" ht="5.25" customHeight="1" x14ac:dyDescent="0.25">
      <c r="A19" s="110"/>
      <c r="B19" s="119"/>
      <c r="C19" s="119"/>
      <c r="D19" s="119"/>
      <c r="E19" s="114"/>
      <c r="F19" s="120"/>
    </row>
    <row r="20" spans="1:6" s="30" customFormat="1" ht="5.25" customHeight="1" x14ac:dyDescent="0.25">
      <c r="A20" s="110"/>
      <c r="B20" s="111"/>
      <c r="C20" s="111"/>
      <c r="D20" s="113"/>
      <c r="E20" s="114"/>
    </row>
    <row r="21" spans="1:6" s="30" customFormat="1" ht="15" x14ac:dyDescent="0.25">
      <c r="A21" s="115">
        <f>[3]Orçamento!$AD$253</f>
        <v>7</v>
      </c>
      <c r="B21" s="116" t="str">
        <f>'Orçamento '!$D$56</f>
        <v>INSTALAÇÕES ELÉTRICAS</v>
      </c>
      <c r="C21" s="29" t="str">
        <f>"TOTAL DO ITEM - "&amp;A21&amp;"      :"</f>
        <v>TOTAL DO ITEM - 7      :</v>
      </c>
      <c r="D21" s="117"/>
      <c r="E21" s="118"/>
    </row>
    <row r="22" spans="1:6" ht="5.25" customHeight="1" x14ac:dyDescent="0.25">
      <c r="A22" s="110"/>
      <c r="B22" s="119"/>
      <c r="C22" s="119"/>
      <c r="D22" s="119"/>
      <c r="E22" s="114"/>
      <c r="F22" s="120"/>
    </row>
    <row r="23" spans="1:6" s="30" customFormat="1" ht="5.25" customHeight="1" x14ac:dyDescent="0.25">
      <c r="A23" s="110"/>
      <c r="B23" s="111"/>
      <c r="C23" s="111"/>
      <c r="D23" s="113"/>
      <c r="E23" s="114"/>
    </row>
    <row r="24" spans="1:6" s="30" customFormat="1" ht="15" x14ac:dyDescent="0.25">
      <c r="A24" s="115">
        <f>[3]Orçamento!$AD$291</f>
        <v>8</v>
      </c>
      <c r="B24" s="116" t="str">
        <f>'Orçamento '!$D$124</f>
        <v>INSTALAÇÕES ELÉTRICAS ESTABILIZADAS</v>
      </c>
      <c r="C24" s="29" t="str">
        <f>"TOTAL DO ITEM - "&amp;A24&amp;"      :"</f>
        <v>TOTAL DO ITEM - 8      :</v>
      </c>
      <c r="D24" s="117"/>
      <c r="E24" s="118"/>
    </row>
    <row r="25" spans="1:6" ht="5.25" customHeight="1" x14ac:dyDescent="0.25">
      <c r="A25" s="110"/>
      <c r="B25" s="119"/>
      <c r="C25" s="119"/>
      <c r="D25" s="119"/>
      <c r="E25" s="114"/>
      <c r="F25" s="120"/>
    </row>
    <row r="26" spans="1:6" s="30" customFormat="1" ht="5.25" customHeight="1" x14ac:dyDescent="0.25">
      <c r="A26" s="110"/>
      <c r="B26" s="111"/>
      <c r="C26" s="111"/>
      <c r="D26" s="113"/>
      <c r="E26" s="114"/>
    </row>
    <row r="27" spans="1:6" s="30" customFormat="1" ht="15" x14ac:dyDescent="0.25">
      <c r="A27" s="115">
        <f>[3]Orçamento!$AD$317</f>
        <v>9</v>
      </c>
      <c r="B27" s="116" t="str">
        <f>'Orçamento '!$D$180</f>
        <v>CABEAMENTO ESTRUTURADO</v>
      </c>
      <c r="C27" s="29" t="str">
        <f>"TOTAL DO ITEM - "&amp;A27&amp;"      :"</f>
        <v>TOTAL DO ITEM - 9      :</v>
      </c>
      <c r="D27" s="117"/>
      <c r="E27" s="118"/>
    </row>
    <row r="28" spans="1:6" ht="5.25" customHeight="1" x14ac:dyDescent="0.25">
      <c r="A28" s="110"/>
      <c r="B28" s="119"/>
      <c r="C28" s="119"/>
      <c r="D28" s="119"/>
      <c r="E28" s="114"/>
      <c r="F28" s="120"/>
    </row>
    <row r="29" spans="1:6" s="30" customFormat="1" ht="5.25" customHeight="1" x14ac:dyDescent="0.25">
      <c r="A29" s="110"/>
      <c r="B29" s="111"/>
      <c r="C29" s="111"/>
      <c r="D29" s="113"/>
      <c r="E29" s="114"/>
    </row>
    <row r="30" spans="1:6" s="30" customFormat="1" ht="15" x14ac:dyDescent="0.25">
      <c r="A30" s="115">
        <f>[3]Orçamento!$AD$342</f>
        <v>10</v>
      </c>
      <c r="B30" s="116" t="str">
        <f>'Orçamento '!$D$236</f>
        <v>SISTEMA PCI</v>
      </c>
      <c r="C30" s="29" t="str">
        <f>"TOTAL DO ITEM - "&amp;A30&amp;"      :"</f>
        <v>TOTAL DO ITEM - 10      :</v>
      </c>
      <c r="D30" s="117"/>
      <c r="E30" s="118"/>
    </row>
    <row r="31" spans="1:6" ht="5.25" customHeight="1" x14ac:dyDescent="0.25">
      <c r="A31" s="110"/>
      <c r="B31" s="119"/>
      <c r="C31" s="119"/>
      <c r="D31" s="119"/>
      <c r="E31" s="114"/>
      <c r="F31" s="120"/>
    </row>
    <row r="32" spans="1:6" s="30" customFormat="1" ht="5.25" customHeight="1" x14ac:dyDescent="0.25">
      <c r="A32" s="110"/>
      <c r="B32" s="111"/>
      <c r="C32" s="111"/>
      <c r="D32" s="113"/>
      <c r="E32" s="114"/>
    </row>
    <row r="33" spans="1:6" s="30" customFormat="1" ht="15" x14ac:dyDescent="0.25">
      <c r="A33" s="115">
        <f>[3]Orçamento!$AD$356</f>
        <v>11</v>
      </c>
      <c r="B33" s="116" t="str">
        <f>'Orçamento '!$D$241</f>
        <v>AR CONDICIONADO</v>
      </c>
      <c r="C33" s="29" t="str">
        <f>"TOTAL DO ITEM - "&amp;A33&amp;"      :"</f>
        <v>TOTAL DO ITEM - 11      :</v>
      </c>
      <c r="D33" s="117"/>
      <c r="E33" s="118"/>
    </row>
    <row r="34" spans="1:6" ht="5.25" customHeight="1" x14ac:dyDescent="0.25">
      <c r="A34" s="110"/>
      <c r="B34" s="119"/>
      <c r="C34" s="119"/>
      <c r="D34" s="119"/>
      <c r="E34" s="114"/>
      <c r="F34" s="120"/>
    </row>
    <row r="35" spans="1:6" s="30" customFormat="1" ht="5.25" customHeight="1" x14ac:dyDescent="0.25">
      <c r="A35" s="110"/>
      <c r="B35" s="111"/>
      <c r="C35" s="111"/>
      <c r="D35" s="113"/>
      <c r="E35" s="114"/>
    </row>
    <row r="36" spans="1:6" s="30" customFormat="1" ht="15" x14ac:dyDescent="0.25">
      <c r="A36" s="115">
        <v>12</v>
      </c>
      <c r="B36" s="116" t="str">
        <f>'Orçamento '!$D$262</f>
        <v>ESQUADRIAS</v>
      </c>
      <c r="C36" s="29" t="str">
        <f>"TOTAL DO ITEM - "&amp;A36&amp;"      :"</f>
        <v>TOTAL DO ITEM - 12      :</v>
      </c>
      <c r="D36" s="117"/>
      <c r="E36" s="118"/>
    </row>
    <row r="37" spans="1:6" ht="5.25" customHeight="1" x14ac:dyDescent="0.25">
      <c r="A37" s="110"/>
      <c r="B37" s="119"/>
      <c r="C37" s="119"/>
      <c r="D37" s="119"/>
      <c r="E37" s="114"/>
      <c r="F37" s="120"/>
    </row>
    <row r="38" spans="1:6" s="30" customFormat="1" ht="5.25" customHeight="1" x14ac:dyDescent="0.25">
      <c r="A38" s="110"/>
      <c r="B38" s="111"/>
      <c r="C38" s="111"/>
      <c r="D38" s="113"/>
      <c r="E38" s="114"/>
    </row>
    <row r="39" spans="1:6" s="30" customFormat="1" ht="15" x14ac:dyDescent="0.25">
      <c r="A39" s="115">
        <v>13</v>
      </c>
      <c r="B39" s="116" t="str">
        <f>'Orçamento '!$D$275</f>
        <v>PINTURA</v>
      </c>
      <c r="C39" s="29" t="str">
        <f>"TOTAL DO ITEM - "&amp;A39&amp;"      :"</f>
        <v>TOTAL DO ITEM - 13      :</v>
      </c>
      <c r="D39" s="117"/>
      <c r="E39" s="118"/>
    </row>
    <row r="40" spans="1:6" ht="5.25" customHeight="1" x14ac:dyDescent="0.25">
      <c r="A40" s="110"/>
      <c r="B40" s="119"/>
      <c r="C40" s="119"/>
      <c r="D40" s="119"/>
      <c r="E40" s="114"/>
      <c r="F40" s="120"/>
    </row>
    <row r="41" spans="1:6" s="30" customFormat="1" ht="5.25" customHeight="1" x14ac:dyDescent="0.25">
      <c r="A41" s="110"/>
      <c r="B41" s="111"/>
      <c r="C41" s="111"/>
      <c r="D41" s="113"/>
      <c r="E41" s="114"/>
    </row>
    <row r="42" spans="1:6" s="30" customFormat="1" ht="15" x14ac:dyDescent="0.25">
      <c r="A42" s="115">
        <v>14</v>
      </c>
      <c r="B42" s="116" t="str">
        <f>'Orçamento '!$D$281</f>
        <v xml:space="preserve">PAISAGISMO </v>
      </c>
      <c r="C42" s="29" t="str">
        <f>"TOTAL DO ITEM - "&amp;A42&amp;"      :"</f>
        <v>TOTAL DO ITEM - 14      :</v>
      </c>
      <c r="D42" s="117"/>
      <c r="E42" s="118"/>
    </row>
    <row r="43" spans="1:6" ht="5.25" customHeight="1" x14ac:dyDescent="0.25">
      <c r="A43" s="110"/>
      <c r="B43" s="119"/>
      <c r="C43" s="119"/>
      <c r="D43" s="119"/>
      <c r="E43" s="114"/>
      <c r="F43" s="120"/>
    </row>
    <row r="44" spans="1:6" s="30" customFormat="1" ht="5.25" customHeight="1" x14ac:dyDescent="0.25">
      <c r="A44" s="110"/>
      <c r="B44" s="111"/>
      <c r="C44" s="111"/>
      <c r="D44" s="113"/>
      <c r="E44" s="114"/>
    </row>
    <row r="45" spans="1:6" s="30" customFormat="1" ht="15" x14ac:dyDescent="0.25">
      <c r="A45" s="115">
        <v>15</v>
      </c>
      <c r="B45" s="116" t="str">
        <f>'Orçamento '!$D$284</f>
        <v>CORTINAS E MOBILIÁRIOS</v>
      </c>
      <c r="C45" s="29" t="str">
        <f>"TOTAL DO ITEM - "&amp;A45&amp;"      :"</f>
        <v>TOTAL DO ITEM - 15      :</v>
      </c>
      <c r="D45" s="117"/>
      <c r="E45" s="118"/>
    </row>
    <row r="46" spans="1:6" ht="5.25" customHeight="1" x14ac:dyDescent="0.25">
      <c r="A46" s="110"/>
      <c r="B46" s="119"/>
      <c r="C46" s="119"/>
      <c r="D46" s="119"/>
      <c r="E46" s="114"/>
      <c r="F46" s="120"/>
    </row>
    <row r="47" spans="1:6" s="30" customFormat="1" ht="5.25" customHeight="1" x14ac:dyDescent="0.25">
      <c r="A47" s="110"/>
      <c r="B47" s="111"/>
      <c r="C47" s="111"/>
      <c r="D47" s="113"/>
      <c r="E47" s="114"/>
    </row>
    <row r="48" spans="1:6" s="30" customFormat="1" ht="15" x14ac:dyDescent="0.25">
      <c r="A48" s="115">
        <f>'Orçamento '!A307</f>
        <v>16</v>
      </c>
      <c r="B48" s="116" t="str">
        <f>'Orçamento '!D307</f>
        <v>MANUTENÇÕES HIDROSSANITÁRIAS E COBERTURA</v>
      </c>
      <c r="C48" s="29" t="str">
        <f>"TOTAL DO ITEM - "&amp;A48&amp;"      :"</f>
        <v>TOTAL DO ITEM - 16      :</v>
      </c>
      <c r="D48" s="117"/>
      <c r="E48" s="118"/>
    </row>
    <row r="49" spans="1:8" ht="5.25" customHeight="1" x14ac:dyDescent="0.25">
      <c r="A49" s="110"/>
      <c r="B49" s="119"/>
      <c r="C49" s="119"/>
      <c r="D49" s="119"/>
      <c r="E49" s="114"/>
      <c r="F49" s="120"/>
    </row>
    <row r="50" spans="1:8" s="30" customFormat="1" ht="5.25" customHeight="1" x14ac:dyDescent="0.25">
      <c r="A50" s="110"/>
      <c r="B50" s="111"/>
      <c r="C50" s="111"/>
      <c r="D50" s="113"/>
      <c r="E50" s="114"/>
    </row>
    <row r="51" spans="1:8" s="30" customFormat="1" ht="15" x14ac:dyDescent="0.25">
      <c r="A51" s="115">
        <f>'Orçamento '!A312</f>
        <v>17</v>
      </c>
      <c r="B51" s="116" t="str">
        <f>'Orçamento '!$D$312</f>
        <v xml:space="preserve">LIMPEZA GERAL </v>
      </c>
      <c r="C51" s="29" t="str">
        <f>"TOTAL DO ITEM - "&amp;A51&amp;"      :"</f>
        <v>TOTAL DO ITEM - 17      :</v>
      </c>
      <c r="D51" s="117"/>
      <c r="E51" s="118"/>
    </row>
    <row r="52" spans="1:8" ht="5.25" customHeight="1" x14ac:dyDescent="0.25">
      <c r="A52" s="110"/>
      <c r="B52" s="119"/>
      <c r="C52" s="119"/>
      <c r="D52" s="119"/>
      <c r="E52" s="114"/>
      <c r="F52" s="120"/>
    </row>
    <row r="53" spans="1:8" s="30" customFormat="1" ht="5.25" customHeight="1" x14ac:dyDescent="0.25">
      <c r="A53" s="110"/>
      <c r="B53" s="111"/>
      <c r="C53" s="111"/>
      <c r="D53" s="113"/>
      <c r="E53" s="114"/>
    </row>
    <row r="54" spans="1:8" ht="5.25" customHeight="1" x14ac:dyDescent="0.25">
      <c r="A54" s="110"/>
      <c r="B54" s="119"/>
      <c r="C54" s="119"/>
      <c r="D54" s="119"/>
      <c r="E54" s="114"/>
      <c r="F54" s="120"/>
    </row>
    <row r="55" spans="1:8" s="30" customFormat="1" ht="5.25" customHeight="1" x14ac:dyDescent="0.25">
      <c r="A55" s="110"/>
      <c r="B55" s="111"/>
      <c r="C55" s="111"/>
      <c r="D55" s="113"/>
      <c r="E55" s="114"/>
    </row>
    <row r="56" spans="1:8" ht="5.25" customHeight="1" x14ac:dyDescent="0.25">
      <c r="A56" s="110"/>
      <c r="B56" s="119"/>
      <c r="C56" s="119"/>
      <c r="D56" s="119"/>
      <c r="E56" s="114"/>
      <c r="F56" s="120"/>
    </row>
    <row r="57" spans="1:8" s="30" customFormat="1" ht="5.25" customHeight="1" x14ac:dyDescent="0.25">
      <c r="A57" s="110"/>
      <c r="B57" s="111"/>
      <c r="C57" s="111"/>
      <c r="D57" s="113"/>
      <c r="E57" s="114"/>
    </row>
    <row r="58" spans="1:8" ht="5.25" customHeight="1" x14ac:dyDescent="0.25">
      <c r="A58" s="110"/>
      <c r="B58" s="119"/>
      <c r="C58" s="121"/>
      <c r="D58" s="119"/>
      <c r="E58" s="114"/>
      <c r="F58" s="120"/>
    </row>
    <row r="59" spans="1:8" ht="5.25" customHeight="1" thickBot="1" x14ac:dyDescent="0.3">
      <c r="A59" s="110"/>
      <c r="B59" s="119"/>
      <c r="C59" s="121"/>
      <c r="D59" s="119"/>
      <c r="E59" s="114"/>
      <c r="F59" s="120"/>
    </row>
    <row r="60" spans="1:8" ht="15.75" thickBot="1" x14ac:dyDescent="0.3">
      <c r="A60" s="122"/>
      <c r="B60" s="123"/>
      <c r="C60" s="124" t="s">
        <v>150</v>
      </c>
      <c r="D60" s="125"/>
      <c r="E60" s="126"/>
      <c r="F60" s="127"/>
      <c r="H60" s="127"/>
    </row>
    <row r="63" spans="1:8" ht="18.75" customHeight="1" x14ac:dyDescent="0.25">
      <c r="D63" s="106"/>
    </row>
  </sheetData>
  <mergeCells count="1">
    <mergeCell ref="A1:D1"/>
  </mergeCells>
  <pageMargins left="0.511811024" right="0.511811024" top="0.78740157499999996" bottom="0.78740157499999996" header="0.31496062000000002" footer="0.31496062000000002"/>
  <pageSetup paperSize="9" scale="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23"/>
  <sheetViews>
    <sheetView tabSelected="1" view="pageBreakPreview" zoomScale="80" zoomScaleNormal="55" zoomScaleSheetLayoutView="80" workbookViewId="0">
      <selection sqref="A1:J1"/>
    </sheetView>
  </sheetViews>
  <sheetFormatPr defaultRowHeight="15" x14ac:dyDescent="0.25"/>
  <cols>
    <col min="1" max="1" width="22.5703125" style="44" customWidth="1"/>
    <col min="2" max="2" width="20.42578125" style="44" customWidth="1"/>
    <col min="3" max="3" width="19.28515625" style="44" customWidth="1"/>
    <col min="4" max="4" width="89" style="44" customWidth="1"/>
    <col min="5" max="5" width="12.5703125" style="44" customWidth="1"/>
    <col min="6" max="6" width="13.28515625" style="44" customWidth="1"/>
    <col min="7" max="7" width="17.7109375" style="44" bestFit="1" customWidth="1"/>
    <col min="8" max="9" width="21.5703125" style="44" customWidth="1"/>
    <col min="10" max="10" width="25.42578125" style="44" customWidth="1"/>
    <col min="11" max="11" width="35.28515625" style="48" bestFit="1" customWidth="1"/>
    <col min="12" max="12" width="24.28515625" style="44" bestFit="1" customWidth="1"/>
    <col min="13" max="13" width="9.140625" style="44"/>
    <col min="14" max="14" width="14.5703125" style="44" bestFit="1" customWidth="1"/>
    <col min="15" max="16384" width="9.140625" style="44"/>
  </cols>
  <sheetData>
    <row r="1" spans="1:32" s="57" customFormat="1" ht="93" customHeight="1" thickBot="1" x14ac:dyDescent="0.3">
      <c r="A1" s="136" t="s">
        <v>666</v>
      </c>
      <c r="B1" s="137"/>
      <c r="C1" s="137"/>
      <c r="D1" s="137"/>
      <c r="E1" s="137"/>
      <c r="F1" s="137"/>
      <c r="G1" s="137"/>
      <c r="H1" s="137"/>
      <c r="I1" s="137"/>
      <c r="J1" s="138"/>
      <c r="K1" s="48"/>
      <c r="L1" s="44"/>
      <c r="M1" s="44"/>
      <c r="N1" s="41"/>
      <c r="O1" s="61"/>
      <c r="P1" s="41"/>
      <c r="Q1" s="62"/>
      <c r="R1" s="44"/>
      <c r="S1" s="44"/>
      <c r="T1" s="44"/>
      <c r="U1" s="44"/>
      <c r="V1" s="44"/>
      <c r="W1" s="44"/>
      <c r="X1" s="44"/>
      <c r="Y1" s="44"/>
      <c r="Z1" s="44"/>
      <c r="AA1" s="44"/>
      <c r="AB1" s="44"/>
      <c r="AC1" s="44"/>
      <c r="AD1" s="44"/>
      <c r="AE1" s="44"/>
      <c r="AF1" s="44"/>
    </row>
    <row r="2" spans="1:32" ht="19.5" customHeight="1" thickBot="1" x14ac:dyDescent="0.3">
      <c r="A2" s="136" t="s">
        <v>667</v>
      </c>
      <c r="B2" s="137"/>
      <c r="C2" s="137"/>
      <c r="D2" s="137"/>
      <c r="E2" s="137"/>
      <c r="F2" s="137"/>
      <c r="G2" s="137"/>
      <c r="H2" s="137"/>
      <c r="I2" s="137"/>
      <c r="J2" s="138"/>
      <c r="K2" s="107"/>
    </row>
    <row r="3" spans="1:32" s="1" customFormat="1" ht="28.5" customHeight="1" thickBot="1" x14ac:dyDescent="0.3">
      <c r="A3" s="142" t="s">
        <v>1</v>
      </c>
      <c r="B3" s="143"/>
      <c r="C3" s="144"/>
      <c r="D3" s="144"/>
      <c r="E3" s="144"/>
      <c r="F3" s="144"/>
      <c r="G3" s="144"/>
      <c r="H3" s="144"/>
      <c r="I3" s="144"/>
      <c r="J3" s="145"/>
      <c r="K3" s="63"/>
      <c r="N3" s="2"/>
    </row>
    <row r="4" spans="1:32" s="1" customFormat="1" ht="57" customHeight="1" thickBot="1" x14ac:dyDescent="0.3">
      <c r="A4" s="34" t="s">
        <v>64</v>
      </c>
      <c r="B4" s="35" t="s">
        <v>371</v>
      </c>
      <c r="C4" s="36" t="s">
        <v>372</v>
      </c>
      <c r="D4" s="36" t="s">
        <v>65</v>
      </c>
      <c r="E4" s="37" t="s">
        <v>104</v>
      </c>
      <c r="F4" s="37" t="s">
        <v>152</v>
      </c>
      <c r="G4" s="37" t="s">
        <v>373</v>
      </c>
      <c r="H4" s="37" t="s">
        <v>374</v>
      </c>
      <c r="I4" s="37" t="s">
        <v>375</v>
      </c>
      <c r="J4" s="38" t="s">
        <v>378</v>
      </c>
      <c r="K4" s="63"/>
      <c r="L4" s="89"/>
      <c r="N4" s="2"/>
    </row>
    <row r="5" spans="1:32" s="67" customFormat="1" x14ac:dyDescent="0.25">
      <c r="A5" s="72"/>
      <c r="J5" s="73"/>
      <c r="K5" s="65"/>
      <c r="L5" s="66"/>
    </row>
    <row r="6" spans="1:32" s="3" customFormat="1" x14ac:dyDescent="0.25">
      <c r="A6" s="58">
        <v>1</v>
      </c>
      <c r="B6" s="5"/>
      <c r="C6" s="5"/>
      <c r="D6" s="5" t="s">
        <v>21</v>
      </c>
      <c r="E6" s="5"/>
      <c r="F6" s="6"/>
      <c r="G6" s="55"/>
      <c r="H6" s="55"/>
      <c r="I6" s="55">
        <f>SUM(I7:I8)</f>
        <v>0</v>
      </c>
      <c r="J6" s="55">
        <f>SUM(J7:J8)</f>
        <v>0</v>
      </c>
      <c r="K6" s="56"/>
      <c r="N6" s="39"/>
    </row>
    <row r="7" spans="1:32" s="67" customFormat="1" x14ac:dyDescent="0.25">
      <c r="A7" s="59" t="s">
        <v>29</v>
      </c>
      <c r="B7" s="45">
        <v>93565</v>
      </c>
      <c r="C7" s="45" t="s">
        <v>11</v>
      </c>
      <c r="D7" s="45" t="s">
        <v>504</v>
      </c>
      <c r="E7" s="45" t="s">
        <v>66</v>
      </c>
      <c r="F7" s="46">
        <v>1</v>
      </c>
      <c r="G7" s="52"/>
      <c r="H7" s="49"/>
      <c r="I7" s="52"/>
      <c r="J7" s="60"/>
      <c r="K7" s="65"/>
      <c r="L7" s="66"/>
    </row>
    <row r="8" spans="1:32" s="67" customFormat="1" x14ac:dyDescent="0.25">
      <c r="A8" s="59" t="s">
        <v>30</v>
      </c>
      <c r="B8" s="45">
        <v>93572</v>
      </c>
      <c r="C8" s="45" t="s">
        <v>11</v>
      </c>
      <c r="D8" s="45" t="s">
        <v>505</v>
      </c>
      <c r="E8" s="45" t="s">
        <v>66</v>
      </c>
      <c r="F8" s="46">
        <v>4</v>
      </c>
      <c r="G8" s="52"/>
      <c r="H8" s="49"/>
      <c r="I8" s="52"/>
      <c r="J8" s="60"/>
      <c r="K8" s="65"/>
      <c r="L8" s="66"/>
    </row>
    <row r="9" spans="1:32" s="67" customFormat="1" x14ac:dyDescent="0.25">
      <c r="A9" s="69"/>
      <c r="B9" s="70"/>
      <c r="C9" s="70"/>
      <c r="D9" s="70"/>
      <c r="E9" s="70"/>
      <c r="F9" s="70"/>
      <c r="G9" s="70"/>
      <c r="H9" s="70"/>
      <c r="I9" s="70"/>
      <c r="J9" s="71"/>
      <c r="K9" s="65"/>
    </row>
    <row r="10" spans="1:32" s="3" customFormat="1" x14ac:dyDescent="0.25">
      <c r="A10" s="58">
        <v>2</v>
      </c>
      <c r="B10" s="5"/>
      <c r="C10" s="5"/>
      <c r="D10" s="5" t="s">
        <v>22</v>
      </c>
      <c r="E10" s="5"/>
      <c r="F10" s="6"/>
      <c r="G10" s="7"/>
      <c r="H10" s="7"/>
      <c r="I10" s="55">
        <f>SUM(I11:I19)</f>
        <v>0</v>
      </c>
      <c r="J10" s="55">
        <f>SUM(J11:J19)</f>
        <v>0</v>
      </c>
      <c r="K10" s="56"/>
      <c r="L10" s="40"/>
      <c r="N10" s="39"/>
    </row>
    <row r="11" spans="1:32" s="68" customFormat="1" ht="30" x14ac:dyDescent="0.25">
      <c r="A11" s="59" t="s">
        <v>31</v>
      </c>
      <c r="B11" s="45" t="s">
        <v>377</v>
      </c>
      <c r="C11" s="45" t="s">
        <v>2</v>
      </c>
      <c r="D11" s="28" t="s">
        <v>364</v>
      </c>
      <c r="E11" s="45" t="s">
        <v>60</v>
      </c>
      <c r="F11" s="91">
        <v>5.0000000000000001E-3</v>
      </c>
      <c r="G11" s="47"/>
      <c r="H11" s="49"/>
      <c r="I11" s="52"/>
      <c r="J11" s="60"/>
      <c r="K11" s="65"/>
      <c r="L11" s="67"/>
      <c r="M11" s="67"/>
      <c r="N11" s="67"/>
      <c r="O11" s="67"/>
      <c r="P11" s="67"/>
      <c r="Q11" s="67"/>
      <c r="R11" s="67"/>
      <c r="S11" s="67"/>
      <c r="T11" s="67"/>
      <c r="U11" s="67"/>
      <c r="V11" s="67"/>
      <c r="W11" s="67"/>
      <c r="X11" s="67"/>
      <c r="Y11" s="67"/>
      <c r="Z11" s="67"/>
      <c r="AA11" s="67"/>
      <c r="AB11" s="67"/>
      <c r="AC11" s="67"/>
      <c r="AD11" s="67"/>
      <c r="AE11" s="67"/>
      <c r="AF11" s="67"/>
    </row>
    <row r="12" spans="1:32" s="67" customFormat="1" ht="31.5" customHeight="1" x14ac:dyDescent="0.25">
      <c r="A12" s="59" t="s">
        <v>32</v>
      </c>
      <c r="B12" s="45" t="s">
        <v>3</v>
      </c>
      <c r="C12" s="45" t="s">
        <v>507</v>
      </c>
      <c r="D12" s="28" t="s">
        <v>506</v>
      </c>
      <c r="E12" s="45" t="s">
        <v>256</v>
      </c>
      <c r="F12" s="46">
        <v>1</v>
      </c>
      <c r="G12" s="51"/>
      <c r="H12" s="49"/>
      <c r="I12" s="52"/>
      <c r="J12" s="60"/>
      <c r="K12" s="65"/>
      <c r="L12" s="66"/>
      <c r="N12" s="66"/>
    </row>
    <row r="13" spans="1:32" s="67" customFormat="1" ht="30" x14ac:dyDescent="0.25">
      <c r="A13" s="59" t="s">
        <v>33</v>
      </c>
      <c r="B13" s="45" t="s">
        <v>176</v>
      </c>
      <c r="C13" s="45" t="s">
        <v>2</v>
      </c>
      <c r="D13" s="28" t="s">
        <v>175</v>
      </c>
      <c r="E13" s="45" t="s">
        <v>88</v>
      </c>
      <c r="F13" s="46">
        <v>483.55</v>
      </c>
      <c r="G13" s="51"/>
      <c r="H13" s="49"/>
      <c r="I13" s="52"/>
      <c r="J13" s="60"/>
      <c r="K13" s="65"/>
    </row>
    <row r="14" spans="1:32" s="67" customFormat="1" ht="30" x14ac:dyDescent="0.25">
      <c r="A14" s="59" t="s">
        <v>122</v>
      </c>
      <c r="B14" s="45" t="s">
        <v>3</v>
      </c>
      <c r="C14" s="45" t="s">
        <v>507</v>
      </c>
      <c r="D14" s="28" t="s">
        <v>508</v>
      </c>
      <c r="E14" s="45" t="s">
        <v>256</v>
      </c>
      <c r="F14" s="46">
        <v>1</v>
      </c>
      <c r="G14" s="51"/>
      <c r="H14" s="49"/>
      <c r="I14" s="52"/>
      <c r="J14" s="60"/>
      <c r="K14" s="65"/>
      <c r="N14" s="66"/>
    </row>
    <row r="15" spans="1:32" s="67" customFormat="1" ht="32.25" customHeight="1" x14ac:dyDescent="0.25">
      <c r="A15" s="59" t="s">
        <v>123</v>
      </c>
      <c r="B15" s="45" t="s">
        <v>176</v>
      </c>
      <c r="C15" s="45" t="s">
        <v>2</v>
      </c>
      <c r="D15" s="28" t="s">
        <v>120</v>
      </c>
      <c r="E15" s="45" t="s">
        <v>88</v>
      </c>
      <c r="F15" s="46">
        <v>483.55</v>
      </c>
      <c r="G15" s="51"/>
      <c r="H15" s="49"/>
      <c r="I15" s="52"/>
      <c r="J15" s="60"/>
      <c r="K15" s="65"/>
    </row>
    <row r="16" spans="1:32" s="67" customFormat="1" ht="32.25" customHeight="1" x14ac:dyDescent="0.25">
      <c r="A16" s="59" t="s">
        <v>261</v>
      </c>
      <c r="B16" s="45" t="s">
        <v>3</v>
      </c>
      <c r="C16" s="45" t="s">
        <v>507</v>
      </c>
      <c r="D16" s="28" t="s">
        <v>509</v>
      </c>
      <c r="E16" s="45" t="s">
        <v>256</v>
      </c>
      <c r="F16" s="46">
        <v>1</v>
      </c>
      <c r="G16" s="51"/>
      <c r="H16" s="49"/>
      <c r="I16" s="52"/>
      <c r="J16" s="60"/>
      <c r="K16" s="65"/>
      <c r="N16" s="66"/>
    </row>
    <row r="17" spans="1:14" s="67" customFormat="1" ht="30" x14ac:dyDescent="0.25">
      <c r="A17" s="59" t="s">
        <v>262</v>
      </c>
      <c r="B17" s="45" t="s">
        <v>176</v>
      </c>
      <c r="C17" s="45" t="s">
        <v>2</v>
      </c>
      <c r="D17" s="28" t="s">
        <v>121</v>
      </c>
      <c r="E17" s="45" t="s">
        <v>88</v>
      </c>
      <c r="F17" s="46">
        <v>483.55</v>
      </c>
      <c r="G17" s="51"/>
      <c r="H17" s="49"/>
      <c r="I17" s="52"/>
      <c r="J17" s="60"/>
      <c r="K17" s="65"/>
    </row>
    <row r="18" spans="1:14" s="67" customFormat="1" ht="30" x14ac:dyDescent="0.25">
      <c r="A18" s="59" t="s">
        <v>159</v>
      </c>
      <c r="B18" s="45" t="s">
        <v>3</v>
      </c>
      <c r="C18" s="45" t="s">
        <v>507</v>
      </c>
      <c r="D18" s="28" t="s">
        <v>510</v>
      </c>
      <c r="E18" s="45" t="s">
        <v>256</v>
      </c>
      <c r="F18" s="46">
        <v>1</v>
      </c>
      <c r="G18" s="51"/>
      <c r="H18" s="49"/>
      <c r="I18" s="52"/>
      <c r="J18" s="60"/>
      <c r="K18" s="65"/>
      <c r="N18" s="66"/>
    </row>
    <row r="19" spans="1:14" s="67" customFormat="1" ht="30" x14ac:dyDescent="0.25">
      <c r="A19" s="59" t="s">
        <v>665</v>
      </c>
      <c r="B19" s="45" t="s">
        <v>11</v>
      </c>
      <c r="C19" s="45">
        <v>103689</v>
      </c>
      <c r="D19" s="28" t="s">
        <v>664</v>
      </c>
      <c r="E19" s="45" t="s">
        <v>88</v>
      </c>
      <c r="F19" s="46">
        <f>1*1</f>
        <v>1</v>
      </c>
      <c r="G19" s="51"/>
      <c r="H19" s="49"/>
      <c r="I19" s="52"/>
      <c r="J19" s="60"/>
      <c r="K19" s="65"/>
      <c r="N19" s="66"/>
    </row>
    <row r="20" spans="1:14" s="67" customFormat="1" x14ac:dyDescent="0.25">
      <c r="A20" s="69"/>
      <c r="B20" s="70"/>
      <c r="C20" s="70"/>
      <c r="D20" s="70"/>
      <c r="E20" s="70"/>
      <c r="F20" s="70"/>
      <c r="G20" s="70"/>
      <c r="H20" s="70"/>
      <c r="I20" s="70"/>
      <c r="J20" s="71"/>
      <c r="K20" s="65"/>
    </row>
    <row r="21" spans="1:14" s="3" customFormat="1" x14ac:dyDescent="0.25">
      <c r="A21" s="58">
        <v>3</v>
      </c>
      <c r="B21" s="5"/>
      <c r="C21" s="5"/>
      <c r="D21" s="5" t="s">
        <v>4</v>
      </c>
      <c r="E21" s="5"/>
      <c r="F21" s="6"/>
      <c r="G21" s="7"/>
      <c r="H21" s="7"/>
      <c r="I21" s="55">
        <f>SUM(I22:I32)</f>
        <v>0</v>
      </c>
      <c r="J21" s="55">
        <f>SUM(J22:J32)</f>
        <v>0</v>
      </c>
      <c r="K21" s="56"/>
      <c r="N21" s="39"/>
    </row>
    <row r="22" spans="1:14" s="67" customFormat="1" ht="45" x14ac:dyDescent="0.25">
      <c r="A22" s="92" t="s">
        <v>34</v>
      </c>
      <c r="B22" s="93" t="s">
        <v>5</v>
      </c>
      <c r="C22" s="45" t="s">
        <v>2</v>
      </c>
      <c r="D22" s="94" t="s">
        <v>177</v>
      </c>
      <c r="E22" s="93" t="s">
        <v>92</v>
      </c>
      <c r="F22" s="95">
        <v>64</v>
      </c>
      <c r="G22" s="51"/>
      <c r="H22" s="49"/>
      <c r="I22" s="52"/>
      <c r="J22" s="60"/>
      <c r="K22" s="65"/>
    </row>
    <row r="23" spans="1:14" s="67" customFormat="1" ht="45" x14ac:dyDescent="0.25">
      <c r="A23" s="92" t="s">
        <v>35</v>
      </c>
      <c r="B23" s="45" t="s">
        <v>178</v>
      </c>
      <c r="C23" s="45" t="s">
        <v>2</v>
      </c>
      <c r="D23" s="28" t="s">
        <v>179</v>
      </c>
      <c r="E23" s="45" t="s">
        <v>88</v>
      </c>
      <c r="F23" s="46">
        <v>371.43</v>
      </c>
      <c r="G23" s="42"/>
      <c r="H23" s="49"/>
      <c r="I23" s="52"/>
      <c r="J23" s="60"/>
      <c r="K23" s="65"/>
    </row>
    <row r="24" spans="1:14" s="67" customFormat="1" ht="30" x14ac:dyDescent="0.25">
      <c r="A24" s="92" t="s">
        <v>160</v>
      </c>
      <c r="B24" s="45" t="s">
        <v>181</v>
      </c>
      <c r="C24" s="45" t="s">
        <v>103</v>
      </c>
      <c r="D24" s="28" t="s">
        <v>180</v>
      </c>
      <c r="E24" s="46" t="s">
        <v>88</v>
      </c>
      <c r="F24" s="46">
        <v>141.74</v>
      </c>
      <c r="G24" s="51"/>
      <c r="H24" s="49"/>
      <c r="I24" s="52"/>
      <c r="J24" s="60"/>
      <c r="K24" s="65"/>
    </row>
    <row r="25" spans="1:14" s="67" customFormat="1" ht="30" x14ac:dyDescent="0.25">
      <c r="A25" s="92" t="s">
        <v>36</v>
      </c>
      <c r="B25" s="45" t="s">
        <v>82</v>
      </c>
      <c r="C25" s="45" t="s">
        <v>2</v>
      </c>
      <c r="D25" s="28" t="s">
        <v>182</v>
      </c>
      <c r="E25" s="46" t="s">
        <v>88</v>
      </c>
      <c r="F25" s="46">
        <v>7.62</v>
      </c>
      <c r="G25" s="51"/>
      <c r="H25" s="49"/>
      <c r="I25" s="52"/>
      <c r="J25" s="60"/>
      <c r="K25" s="65"/>
    </row>
    <row r="26" spans="1:14" s="67" customFormat="1" ht="45" x14ac:dyDescent="0.25">
      <c r="A26" s="92" t="s">
        <v>37</v>
      </c>
      <c r="B26" s="45" t="s">
        <v>184</v>
      </c>
      <c r="C26" s="45" t="s">
        <v>2</v>
      </c>
      <c r="D26" s="28" t="s">
        <v>183</v>
      </c>
      <c r="E26" s="46" t="s">
        <v>88</v>
      </c>
      <c r="F26" s="46">
        <v>9.4499999999999993</v>
      </c>
      <c r="G26" s="51"/>
      <c r="H26" s="49"/>
      <c r="I26" s="52"/>
      <c r="J26" s="60"/>
      <c r="K26" s="65"/>
    </row>
    <row r="27" spans="1:14" s="67" customFormat="1" ht="30" x14ac:dyDescent="0.25">
      <c r="A27" s="92" t="s">
        <v>397</v>
      </c>
      <c r="B27" s="45" t="s">
        <v>185</v>
      </c>
      <c r="C27" s="45" t="s">
        <v>103</v>
      </c>
      <c r="D27" s="28" t="s">
        <v>170</v>
      </c>
      <c r="E27" s="46" t="s">
        <v>92</v>
      </c>
      <c r="F27" s="46">
        <v>144</v>
      </c>
      <c r="G27" s="51"/>
      <c r="H27" s="49"/>
      <c r="I27" s="52"/>
      <c r="J27" s="60"/>
      <c r="K27" s="65"/>
    </row>
    <row r="28" spans="1:14" s="67" customFormat="1" x14ac:dyDescent="0.25">
      <c r="A28" s="92" t="s">
        <v>263</v>
      </c>
      <c r="B28" s="45" t="s">
        <v>186</v>
      </c>
      <c r="C28" s="45" t="s">
        <v>103</v>
      </c>
      <c r="D28" s="28" t="s">
        <v>169</v>
      </c>
      <c r="E28" s="45" t="s">
        <v>92</v>
      </c>
      <c r="F28" s="46">
        <v>22</v>
      </c>
      <c r="G28" s="47"/>
      <c r="H28" s="49"/>
      <c r="I28" s="52"/>
      <c r="J28" s="60"/>
      <c r="K28" s="65"/>
    </row>
    <row r="29" spans="1:14" s="67" customFormat="1" ht="30" x14ac:dyDescent="0.25">
      <c r="A29" s="92" t="s">
        <v>161</v>
      </c>
      <c r="B29" s="45" t="s">
        <v>188</v>
      </c>
      <c r="C29" s="45" t="s">
        <v>2</v>
      </c>
      <c r="D29" s="28" t="s">
        <v>187</v>
      </c>
      <c r="E29" s="45" t="s">
        <v>88</v>
      </c>
      <c r="F29" s="46">
        <v>361.74</v>
      </c>
      <c r="G29" s="42"/>
      <c r="H29" s="49"/>
      <c r="I29" s="52"/>
      <c r="J29" s="60"/>
      <c r="K29" s="65"/>
    </row>
    <row r="30" spans="1:14" s="67" customFormat="1" ht="30" x14ac:dyDescent="0.25">
      <c r="A30" s="92" t="s">
        <v>398</v>
      </c>
      <c r="B30" s="45" t="s">
        <v>6</v>
      </c>
      <c r="C30" s="45" t="s">
        <v>2</v>
      </c>
      <c r="D30" s="28" t="s">
        <v>189</v>
      </c>
      <c r="E30" s="45" t="s">
        <v>91</v>
      </c>
      <c r="F30" s="46">
        <v>379.81</v>
      </c>
      <c r="G30" s="51"/>
      <c r="H30" s="49"/>
      <c r="I30" s="52"/>
      <c r="J30" s="60"/>
      <c r="K30" s="65"/>
    </row>
    <row r="31" spans="1:14" s="67" customFormat="1" ht="45" x14ac:dyDescent="0.25">
      <c r="A31" s="92" t="s">
        <v>264</v>
      </c>
      <c r="B31" s="45" t="s">
        <v>191</v>
      </c>
      <c r="C31" s="45" t="s">
        <v>2</v>
      </c>
      <c r="D31" s="28" t="s">
        <v>190</v>
      </c>
      <c r="E31" s="45" t="s">
        <v>91</v>
      </c>
      <c r="F31" s="46">
        <v>2.73</v>
      </c>
      <c r="G31" s="47"/>
      <c r="H31" s="49"/>
      <c r="I31" s="52"/>
      <c r="J31" s="60"/>
      <c r="K31" s="65"/>
    </row>
    <row r="32" spans="1:14" s="67" customFormat="1" x14ac:dyDescent="0.25">
      <c r="A32" s="92" t="s">
        <v>162</v>
      </c>
      <c r="B32" s="45" t="s">
        <v>196</v>
      </c>
      <c r="C32" s="45" t="s">
        <v>103</v>
      </c>
      <c r="D32" s="28" t="s">
        <v>500</v>
      </c>
      <c r="E32" s="45" t="s">
        <v>92</v>
      </c>
      <c r="F32" s="46">
        <v>1</v>
      </c>
      <c r="G32" s="47"/>
      <c r="H32" s="49"/>
      <c r="I32" s="52"/>
      <c r="J32" s="60"/>
      <c r="K32" s="65"/>
    </row>
    <row r="33" spans="1:32" s="67" customFormat="1" x14ac:dyDescent="0.25">
      <c r="A33" s="69"/>
      <c r="B33" s="70"/>
      <c r="C33" s="70"/>
      <c r="D33" s="70"/>
      <c r="E33" s="70"/>
      <c r="F33" s="70"/>
      <c r="G33" s="70"/>
      <c r="H33" s="70"/>
      <c r="I33" s="70"/>
      <c r="J33" s="71"/>
      <c r="K33" s="65"/>
    </row>
    <row r="34" spans="1:32" s="3" customFormat="1" x14ac:dyDescent="0.25">
      <c r="A34" s="58">
        <v>4</v>
      </c>
      <c r="B34" s="5"/>
      <c r="C34" s="5"/>
      <c r="D34" s="5" t="s">
        <v>7</v>
      </c>
      <c r="E34" s="5"/>
      <c r="F34" s="6"/>
      <c r="G34" s="7"/>
      <c r="H34" s="7"/>
      <c r="I34" s="55">
        <f>SUM(I35:I37)</f>
        <v>0</v>
      </c>
      <c r="J34" s="55">
        <f>SUM(J35:J37)</f>
        <v>0</v>
      </c>
      <c r="K34" s="56"/>
      <c r="N34" s="39"/>
    </row>
    <row r="35" spans="1:32" s="67" customFormat="1" ht="30" x14ac:dyDescent="0.25">
      <c r="A35" s="59" t="s">
        <v>38</v>
      </c>
      <c r="B35" s="45" t="s">
        <v>8</v>
      </c>
      <c r="C35" s="45" t="s">
        <v>2</v>
      </c>
      <c r="D35" s="28" t="s">
        <v>83</v>
      </c>
      <c r="E35" s="45" t="s">
        <v>88</v>
      </c>
      <c r="F35" s="46">
        <v>373.54</v>
      </c>
      <c r="G35" s="47"/>
      <c r="H35" s="49"/>
      <c r="I35" s="52"/>
      <c r="J35" s="60"/>
      <c r="K35" s="65"/>
    </row>
    <row r="36" spans="1:32" s="67" customFormat="1" ht="30" x14ac:dyDescent="0.25">
      <c r="A36" s="59" t="s">
        <v>265</v>
      </c>
      <c r="B36" s="45" t="s">
        <v>193</v>
      </c>
      <c r="C36" s="45" t="s">
        <v>2</v>
      </c>
      <c r="D36" s="28" t="s">
        <v>192</v>
      </c>
      <c r="E36" s="45" t="s">
        <v>88</v>
      </c>
      <c r="F36" s="46">
        <v>5.99</v>
      </c>
      <c r="G36" s="47"/>
      <c r="H36" s="49"/>
      <c r="I36" s="52"/>
      <c r="J36" s="60"/>
      <c r="K36" s="65"/>
    </row>
    <row r="37" spans="1:32" s="67" customFormat="1" x14ac:dyDescent="0.25">
      <c r="A37" s="59" t="s">
        <v>393</v>
      </c>
      <c r="B37" s="45" t="s">
        <v>197</v>
      </c>
      <c r="C37" s="45" t="s">
        <v>103</v>
      </c>
      <c r="D37" s="28" t="s">
        <v>394</v>
      </c>
      <c r="E37" s="45" t="s">
        <v>256</v>
      </c>
      <c r="F37" s="46">
        <v>12</v>
      </c>
      <c r="G37" s="47"/>
      <c r="H37" s="49"/>
      <c r="I37" s="52"/>
      <c r="J37" s="60"/>
      <c r="K37" s="65"/>
    </row>
    <row r="38" spans="1:32" s="67" customFormat="1" x14ac:dyDescent="0.25">
      <c r="A38" s="69"/>
      <c r="B38" s="70"/>
      <c r="C38" s="70"/>
      <c r="D38" s="70"/>
      <c r="E38" s="70"/>
      <c r="F38" s="70"/>
      <c r="G38" s="70"/>
      <c r="H38" s="70"/>
      <c r="I38" s="70"/>
      <c r="J38" s="71"/>
      <c r="K38" s="65"/>
    </row>
    <row r="39" spans="1:32" s="3" customFormat="1" x14ac:dyDescent="0.25">
      <c r="A39" s="58">
        <v>5</v>
      </c>
      <c r="B39" s="5"/>
      <c r="C39" s="5"/>
      <c r="D39" s="5" t="s">
        <v>9</v>
      </c>
      <c r="E39" s="5"/>
      <c r="F39" s="6"/>
      <c r="G39" s="7"/>
      <c r="H39" s="7"/>
      <c r="I39" s="55">
        <f>SUM(I40:I50)</f>
        <v>0</v>
      </c>
      <c r="J39" s="55">
        <f>SUM(J40:J50)</f>
        <v>0</v>
      </c>
      <c r="K39" s="56"/>
      <c r="N39" s="39"/>
    </row>
    <row r="40" spans="1:32" s="67" customFormat="1" ht="30" x14ac:dyDescent="0.25">
      <c r="A40" s="59" t="s">
        <v>39</v>
      </c>
      <c r="B40" s="45" t="s">
        <v>10</v>
      </c>
      <c r="C40" s="45" t="s">
        <v>2</v>
      </c>
      <c r="D40" s="28" t="s">
        <v>194</v>
      </c>
      <c r="E40" s="45" t="s">
        <v>88</v>
      </c>
      <c r="F40" s="46">
        <v>3.32</v>
      </c>
      <c r="G40" s="96"/>
      <c r="H40" s="49"/>
      <c r="I40" s="52"/>
      <c r="J40" s="60"/>
      <c r="K40" s="65"/>
    </row>
    <row r="41" spans="1:32" s="67" customFormat="1" ht="30" x14ac:dyDescent="0.25">
      <c r="A41" s="59" t="s">
        <v>266</v>
      </c>
      <c r="B41" s="45">
        <v>96123</v>
      </c>
      <c r="C41" s="45" t="s">
        <v>11</v>
      </c>
      <c r="D41" s="28" t="s">
        <v>195</v>
      </c>
      <c r="E41" s="45" t="s">
        <v>91</v>
      </c>
      <c r="F41" s="46">
        <v>33.68</v>
      </c>
      <c r="G41" s="47"/>
      <c r="H41" s="49"/>
      <c r="I41" s="52"/>
      <c r="J41" s="60"/>
      <c r="K41" s="65"/>
    </row>
    <row r="42" spans="1:32" s="67" customFormat="1" x14ac:dyDescent="0.25">
      <c r="A42" s="59" t="s">
        <v>40</v>
      </c>
      <c r="B42" s="45" t="s">
        <v>198</v>
      </c>
      <c r="C42" s="45" t="s">
        <v>103</v>
      </c>
      <c r="D42" s="28" t="s">
        <v>158</v>
      </c>
      <c r="E42" s="45" t="s">
        <v>91</v>
      </c>
      <c r="F42" s="46">
        <v>33.68</v>
      </c>
      <c r="G42" s="47"/>
      <c r="H42" s="49"/>
      <c r="I42" s="52"/>
      <c r="J42" s="60"/>
      <c r="K42" s="65"/>
    </row>
    <row r="43" spans="1:32" s="67" customFormat="1" x14ac:dyDescent="0.25">
      <c r="A43" s="59" t="s">
        <v>41</v>
      </c>
      <c r="B43" s="45">
        <v>96374</v>
      </c>
      <c r="C43" s="45" t="s">
        <v>11</v>
      </c>
      <c r="D43" s="28" t="s">
        <v>370</v>
      </c>
      <c r="E43" s="45" t="s">
        <v>91</v>
      </c>
      <c r="F43" s="46">
        <v>11.04</v>
      </c>
      <c r="G43" s="47"/>
      <c r="H43" s="49"/>
      <c r="I43" s="52"/>
      <c r="J43" s="60"/>
      <c r="K43" s="65"/>
    </row>
    <row r="44" spans="1:32" s="68" customFormat="1" ht="30" x14ac:dyDescent="0.25">
      <c r="A44" s="59" t="s">
        <v>42</v>
      </c>
      <c r="B44" s="45" t="s">
        <v>473</v>
      </c>
      <c r="C44" s="45" t="s">
        <v>103</v>
      </c>
      <c r="D44" s="28" t="s">
        <v>257</v>
      </c>
      <c r="E44" s="45" t="s">
        <v>88</v>
      </c>
      <c r="F44" s="46">
        <v>419.07</v>
      </c>
      <c r="G44" s="47"/>
      <c r="H44" s="49"/>
      <c r="I44" s="52"/>
      <c r="J44" s="60"/>
      <c r="K44" s="65"/>
      <c r="L44" s="67"/>
      <c r="M44" s="67"/>
      <c r="N44" s="67"/>
      <c r="O44" s="67"/>
      <c r="P44" s="67"/>
      <c r="Q44" s="67"/>
      <c r="R44" s="67"/>
      <c r="S44" s="67"/>
      <c r="T44" s="67"/>
      <c r="U44" s="67"/>
      <c r="V44" s="67"/>
      <c r="W44" s="67"/>
      <c r="X44" s="67"/>
      <c r="Y44" s="67"/>
      <c r="Z44" s="67"/>
      <c r="AA44" s="67"/>
      <c r="AB44" s="67"/>
      <c r="AC44" s="67"/>
      <c r="AD44" s="67"/>
      <c r="AE44" s="67"/>
      <c r="AF44" s="67"/>
    </row>
    <row r="45" spans="1:32" s="68" customFormat="1" ht="30" x14ac:dyDescent="0.25">
      <c r="A45" s="59" t="s">
        <v>399</v>
      </c>
      <c r="B45" s="45" t="s">
        <v>567</v>
      </c>
      <c r="C45" s="45" t="s">
        <v>103</v>
      </c>
      <c r="D45" s="28" t="s">
        <v>258</v>
      </c>
      <c r="E45" s="45" t="s">
        <v>88</v>
      </c>
      <c r="F45" s="46">
        <v>83.8</v>
      </c>
      <c r="G45" s="47"/>
      <c r="H45" s="49"/>
      <c r="I45" s="52"/>
      <c r="J45" s="60"/>
      <c r="K45" s="65"/>
      <c r="L45" s="67"/>
      <c r="M45" s="67"/>
      <c r="N45" s="67"/>
      <c r="O45" s="67"/>
      <c r="P45" s="67"/>
      <c r="Q45" s="67"/>
      <c r="R45" s="67"/>
      <c r="S45" s="67"/>
      <c r="T45" s="67"/>
      <c r="U45" s="67"/>
      <c r="V45" s="67"/>
      <c r="W45" s="67"/>
      <c r="X45" s="67"/>
      <c r="Y45" s="67"/>
      <c r="Z45" s="67"/>
      <c r="AA45" s="67"/>
      <c r="AB45" s="67"/>
      <c r="AC45" s="67"/>
      <c r="AD45" s="67"/>
      <c r="AE45" s="67"/>
      <c r="AF45" s="67"/>
    </row>
    <row r="46" spans="1:32" s="67" customFormat="1" ht="30" x14ac:dyDescent="0.25">
      <c r="A46" s="59" t="s">
        <v>156</v>
      </c>
      <c r="B46" s="45">
        <v>96358</v>
      </c>
      <c r="C46" s="28" t="s">
        <v>11</v>
      </c>
      <c r="D46" s="28" t="s">
        <v>85</v>
      </c>
      <c r="E46" s="45" t="s">
        <v>88</v>
      </c>
      <c r="F46" s="46">
        <v>5.04</v>
      </c>
      <c r="G46" s="47"/>
      <c r="H46" s="49"/>
      <c r="I46" s="52"/>
      <c r="J46" s="60"/>
      <c r="K46" s="65"/>
    </row>
    <row r="47" spans="1:32" s="67" customFormat="1" ht="30" x14ac:dyDescent="0.25">
      <c r="A47" s="59" t="s">
        <v>400</v>
      </c>
      <c r="B47" s="45">
        <v>96366</v>
      </c>
      <c r="C47" s="45" t="s">
        <v>11</v>
      </c>
      <c r="D47" s="28" t="s">
        <v>84</v>
      </c>
      <c r="E47" s="45" t="s">
        <v>88</v>
      </c>
      <c r="F47" s="46">
        <v>71.150000000000006</v>
      </c>
      <c r="G47" s="47"/>
      <c r="H47" s="49"/>
      <c r="I47" s="52"/>
      <c r="J47" s="60"/>
      <c r="K47" s="65"/>
    </row>
    <row r="48" spans="1:32" s="67" customFormat="1" x14ac:dyDescent="0.25">
      <c r="A48" s="59" t="s">
        <v>157</v>
      </c>
      <c r="B48" s="45" t="s">
        <v>568</v>
      </c>
      <c r="C48" s="45" t="s">
        <v>87</v>
      </c>
      <c r="D48" s="28" t="s">
        <v>86</v>
      </c>
      <c r="E48" s="45" t="s">
        <v>88</v>
      </c>
      <c r="F48" s="46">
        <v>75.91</v>
      </c>
      <c r="G48" s="47"/>
      <c r="H48" s="49"/>
      <c r="I48" s="52"/>
      <c r="J48" s="60"/>
      <c r="K48" s="65"/>
    </row>
    <row r="49" spans="1:14" s="67" customFormat="1" x14ac:dyDescent="0.25">
      <c r="A49" s="59" t="s">
        <v>163</v>
      </c>
      <c r="B49" s="45" t="s">
        <v>569</v>
      </c>
      <c r="C49" s="45" t="s">
        <v>87</v>
      </c>
      <c r="D49" s="28" t="s">
        <v>164</v>
      </c>
      <c r="E49" s="45" t="s">
        <v>91</v>
      </c>
      <c r="F49" s="46">
        <v>27.56</v>
      </c>
      <c r="G49" s="47"/>
      <c r="H49" s="49"/>
      <c r="I49" s="52"/>
      <c r="J49" s="60"/>
      <c r="K49" s="65"/>
    </row>
    <row r="50" spans="1:14" s="67" customFormat="1" ht="30" x14ac:dyDescent="0.25">
      <c r="A50" s="59" t="s">
        <v>168</v>
      </c>
      <c r="B50" s="45" t="s">
        <v>570</v>
      </c>
      <c r="C50" s="45" t="s">
        <v>103</v>
      </c>
      <c r="D50" s="28" t="s">
        <v>254</v>
      </c>
      <c r="E50" s="45" t="s">
        <v>88</v>
      </c>
      <c r="F50" s="46">
        <v>4.76</v>
      </c>
      <c r="G50" s="47"/>
      <c r="H50" s="49"/>
      <c r="I50" s="52"/>
      <c r="J50" s="60"/>
      <c r="K50" s="97"/>
    </row>
    <row r="51" spans="1:14" s="67" customFormat="1" x14ac:dyDescent="0.25">
      <c r="A51" s="69"/>
      <c r="B51" s="70"/>
      <c r="C51" s="70"/>
      <c r="D51" s="70"/>
      <c r="E51" s="70"/>
      <c r="F51" s="70"/>
      <c r="G51" s="70"/>
      <c r="H51" s="70"/>
      <c r="I51" s="70"/>
      <c r="J51" s="71"/>
      <c r="K51" s="65"/>
    </row>
    <row r="52" spans="1:14" s="3" customFormat="1" x14ac:dyDescent="0.25">
      <c r="A52" s="58">
        <v>6</v>
      </c>
      <c r="B52" s="5"/>
      <c r="C52" s="5"/>
      <c r="D52" s="5" t="s">
        <v>89</v>
      </c>
      <c r="E52" s="5"/>
      <c r="F52" s="6"/>
      <c r="G52" s="7"/>
      <c r="H52" s="7"/>
      <c r="I52" s="55">
        <f>SUM(I53:I54)</f>
        <v>0</v>
      </c>
      <c r="J52" s="55">
        <f>SUM(J53:J54)</f>
        <v>0</v>
      </c>
      <c r="K52" s="56"/>
      <c r="N52" s="39"/>
    </row>
    <row r="53" spans="1:14" s="67" customFormat="1" ht="30" x14ac:dyDescent="0.25">
      <c r="A53" s="59" t="s">
        <v>43</v>
      </c>
      <c r="B53" s="45" t="s">
        <v>571</v>
      </c>
      <c r="C53" s="45" t="s">
        <v>87</v>
      </c>
      <c r="D53" s="28" t="s">
        <v>259</v>
      </c>
      <c r="E53" s="45" t="s">
        <v>88</v>
      </c>
      <c r="F53" s="46">
        <v>373.54</v>
      </c>
      <c r="G53" s="47"/>
      <c r="H53" s="49"/>
      <c r="I53" s="52"/>
      <c r="J53" s="60"/>
      <c r="K53" s="65"/>
    </row>
    <row r="54" spans="1:14" s="67" customFormat="1" ht="30" x14ac:dyDescent="0.25">
      <c r="A54" s="59" t="s">
        <v>603</v>
      </c>
      <c r="B54" s="45" t="s">
        <v>572</v>
      </c>
      <c r="C54" s="45" t="s">
        <v>87</v>
      </c>
      <c r="D54" s="28" t="s">
        <v>260</v>
      </c>
      <c r="E54" s="45" t="s">
        <v>91</v>
      </c>
      <c r="F54" s="46">
        <v>310.3</v>
      </c>
      <c r="G54" s="47"/>
      <c r="H54" s="49"/>
      <c r="I54" s="52"/>
      <c r="J54" s="60"/>
      <c r="K54" s="65"/>
    </row>
    <row r="55" spans="1:14" s="67" customFormat="1" x14ac:dyDescent="0.25">
      <c r="A55" s="74"/>
      <c r="B55" s="75"/>
      <c r="C55" s="75"/>
      <c r="D55" s="75"/>
      <c r="E55" s="75"/>
      <c r="F55" s="75"/>
      <c r="G55" s="75"/>
      <c r="H55" s="75"/>
      <c r="I55" s="75"/>
      <c r="J55" s="71"/>
      <c r="K55" s="65"/>
    </row>
    <row r="56" spans="1:14" s="3" customFormat="1" x14ac:dyDescent="0.25">
      <c r="A56" s="58">
        <v>7</v>
      </c>
      <c r="B56" s="5"/>
      <c r="C56" s="5"/>
      <c r="D56" s="5" t="s">
        <v>98</v>
      </c>
      <c r="E56" s="5"/>
      <c r="F56" s="6"/>
      <c r="G56" s="7"/>
      <c r="H56" s="7"/>
      <c r="I56" s="4">
        <f>SUM(I57,I60,I68,I80,I88,I99,I115)</f>
        <v>0</v>
      </c>
      <c r="J56" s="4">
        <f>SUM(J57,J60,J68,J80,J88,J99,J115)</f>
        <v>0</v>
      </c>
      <c r="K56" s="56"/>
      <c r="N56" s="39"/>
    </row>
    <row r="57" spans="1:14" s="86" customFormat="1" x14ac:dyDescent="0.25">
      <c r="A57" s="79" t="s">
        <v>94</v>
      </c>
      <c r="B57" s="80"/>
      <c r="C57" s="80"/>
      <c r="D57" s="80" t="s">
        <v>204</v>
      </c>
      <c r="E57" s="80"/>
      <c r="F57" s="81"/>
      <c r="G57" s="82"/>
      <c r="H57" s="82"/>
      <c r="I57" s="83">
        <f>SUM(I58:I59)</f>
        <v>0</v>
      </c>
      <c r="J57" s="83">
        <f>SUM(J58:J59)</f>
        <v>0</v>
      </c>
      <c r="K57" s="85"/>
      <c r="N57" s="87"/>
    </row>
    <row r="58" spans="1:14" s="67" customFormat="1" x14ac:dyDescent="0.25">
      <c r="A58" s="59" t="s">
        <v>267</v>
      </c>
      <c r="B58" s="45">
        <v>90456</v>
      </c>
      <c r="C58" s="45" t="s">
        <v>11</v>
      </c>
      <c r="D58" s="28" t="s">
        <v>238</v>
      </c>
      <c r="E58" s="45" t="s">
        <v>92</v>
      </c>
      <c r="F58" s="46">
        <f>F116</f>
        <v>75</v>
      </c>
      <c r="G58" s="47"/>
      <c r="H58" s="49"/>
      <c r="I58" s="52"/>
      <c r="J58" s="60"/>
      <c r="K58" s="65"/>
    </row>
    <row r="59" spans="1:14" s="67" customFormat="1" ht="30" x14ac:dyDescent="0.25">
      <c r="A59" s="59" t="s">
        <v>268</v>
      </c>
      <c r="B59" s="45">
        <v>90458</v>
      </c>
      <c r="C59" s="45" t="s">
        <v>11</v>
      </c>
      <c r="D59" s="28" t="s">
        <v>205</v>
      </c>
      <c r="E59" s="45" t="s">
        <v>92</v>
      </c>
      <c r="F59" s="46">
        <v>1</v>
      </c>
      <c r="G59" s="47"/>
      <c r="H59" s="49"/>
      <c r="I59" s="52"/>
      <c r="J59" s="60"/>
      <c r="K59" s="65"/>
    </row>
    <row r="60" spans="1:14" s="86" customFormat="1" x14ac:dyDescent="0.25">
      <c r="A60" s="79" t="s">
        <v>95</v>
      </c>
      <c r="B60" s="80"/>
      <c r="C60" s="80"/>
      <c r="D60" s="80" t="s">
        <v>515</v>
      </c>
      <c r="E60" s="80"/>
      <c r="F60" s="88"/>
      <c r="G60" s="82"/>
      <c r="H60" s="82"/>
      <c r="I60" s="83">
        <f>SUM(I61:I67)</f>
        <v>0</v>
      </c>
      <c r="J60" s="83">
        <f>SUM(J61:J67)</f>
        <v>0</v>
      </c>
      <c r="K60" s="85"/>
      <c r="N60" s="87"/>
    </row>
    <row r="61" spans="1:14" s="67" customFormat="1" ht="30" x14ac:dyDescent="0.25">
      <c r="A61" s="59" t="s">
        <v>269</v>
      </c>
      <c r="B61" s="45" t="s">
        <v>220</v>
      </c>
      <c r="C61" s="45" t="s">
        <v>2</v>
      </c>
      <c r="D61" s="28" t="s">
        <v>381</v>
      </c>
      <c r="E61" s="45" t="s">
        <v>91</v>
      </c>
      <c r="F61" s="46">
        <f>2*3</f>
        <v>6</v>
      </c>
      <c r="G61" s="47"/>
      <c r="H61" s="49"/>
      <c r="I61" s="52"/>
      <c r="J61" s="60"/>
      <c r="K61" s="65"/>
    </row>
    <row r="62" spans="1:14" s="67" customFormat="1" ht="30" x14ac:dyDescent="0.25">
      <c r="A62" s="59" t="s">
        <v>270</v>
      </c>
      <c r="B62" s="45">
        <v>92988</v>
      </c>
      <c r="C62" s="45" t="s">
        <v>11</v>
      </c>
      <c r="D62" s="28" t="s">
        <v>516</v>
      </c>
      <c r="E62" s="45" t="s">
        <v>91</v>
      </c>
      <c r="F62" s="46">
        <f>18*2</f>
        <v>36</v>
      </c>
      <c r="G62" s="47"/>
      <c r="H62" s="49"/>
      <c r="I62" s="52"/>
      <c r="J62" s="60"/>
      <c r="K62" s="65"/>
    </row>
    <row r="63" spans="1:14" s="67" customFormat="1" ht="30" x14ac:dyDescent="0.25">
      <c r="A63" s="59" t="s">
        <v>604</v>
      </c>
      <c r="B63" s="45">
        <v>91934</v>
      </c>
      <c r="C63" s="45" t="s">
        <v>11</v>
      </c>
      <c r="D63" s="28" t="s">
        <v>517</v>
      </c>
      <c r="E63" s="45" t="s">
        <v>91</v>
      </c>
      <c r="F63" s="46">
        <f>18</f>
        <v>18</v>
      </c>
      <c r="G63" s="47"/>
      <c r="H63" s="49"/>
      <c r="I63" s="52"/>
      <c r="J63" s="60"/>
      <c r="K63" s="65"/>
    </row>
    <row r="64" spans="1:14" s="67" customFormat="1" ht="30" x14ac:dyDescent="0.25">
      <c r="A64" s="59" t="s">
        <v>271</v>
      </c>
      <c r="B64" s="45" t="s">
        <v>519</v>
      </c>
      <c r="C64" s="45" t="s">
        <v>2</v>
      </c>
      <c r="D64" s="28" t="s">
        <v>518</v>
      </c>
      <c r="E64" s="45" t="s">
        <v>92</v>
      </c>
      <c r="F64" s="46">
        <v>1</v>
      </c>
      <c r="G64" s="47"/>
      <c r="H64" s="49"/>
      <c r="I64" s="52"/>
      <c r="J64" s="60"/>
      <c r="K64" s="65"/>
    </row>
    <row r="65" spans="1:14" s="67" customFormat="1" x14ac:dyDescent="0.25">
      <c r="A65" s="59" t="s">
        <v>272</v>
      </c>
      <c r="B65" s="45" t="s">
        <v>573</v>
      </c>
      <c r="C65" s="45" t="s">
        <v>103</v>
      </c>
      <c r="D65" s="28" t="s">
        <v>565</v>
      </c>
      <c r="E65" s="45" t="s">
        <v>92</v>
      </c>
      <c r="F65" s="46">
        <v>2</v>
      </c>
      <c r="G65" s="47"/>
      <c r="H65" s="49"/>
      <c r="I65" s="52"/>
      <c r="J65" s="60"/>
      <c r="K65" s="65"/>
    </row>
    <row r="66" spans="1:14" s="67" customFormat="1" x14ac:dyDescent="0.25">
      <c r="A66" s="59" t="s">
        <v>605</v>
      </c>
      <c r="B66" s="45">
        <v>9427</v>
      </c>
      <c r="C66" s="45" t="s">
        <v>90</v>
      </c>
      <c r="D66" s="28" t="s">
        <v>566</v>
      </c>
      <c r="E66" s="45" t="s">
        <v>92</v>
      </c>
      <c r="F66" s="46">
        <v>6</v>
      </c>
      <c r="G66" s="47"/>
      <c r="H66" s="49"/>
      <c r="I66" s="52"/>
      <c r="J66" s="60"/>
      <c r="K66" s="65"/>
    </row>
    <row r="67" spans="1:14" s="67" customFormat="1" ht="29.25" customHeight="1" x14ac:dyDescent="0.25">
      <c r="A67" s="59" t="s">
        <v>606</v>
      </c>
      <c r="B67" s="45" t="s">
        <v>474</v>
      </c>
      <c r="C67" s="45" t="s">
        <v>103</v>
      </c>
      <c r="D67" s="28" t="s">
        <v>202</v>
      </c>
      <c r="E67" s="45" t="s">
        <v>92</v>
      </c>
      <c r="F67" s="46">
        <v>24</v>
      </c>
      <c r="G67" s="47"/>
      <c r="H67" s="49"/>
      <c r="I67" s="52"/>
      <c r="J67" s="60"/>
      <c r="K67" s="65"/>
    </row>
    <row r="68" spans="1:14" s="86" customFormat="1" x14ac:dyDescent="0.25">
      <c r="A68" s="79" t="s">
        <v>96</v>
      </c>
      <c r="B68" s="80"/>
      <c r="C68" s="80"/>
      <c r="D68" s="80" t="s">
        <v>203</v>
      </c>
      <c r="E68" s="80"/>
      <c r="F68" s="81"/>
      <c r="G68" s="82"/>
      <c r="H68" s="82"/>
      <c r="I68" s="83">
        <f>SUM(I69:I79)</f>
        <v>0</v>
      </c>
      <c r="J68" s="83">
        <f>SUM(J69:J79)</f>
        <v>0</v>
      </c>
      <c r="K68" s="85"/>
      <c r="N68" s="87"/>
    </row>
    <row r="69" spans="1:14" s="67" customFormat="1" ht="45" x14ac:dyDescent="0.25">
      <c r="A69" s="59" t="s">
        <v>273</v>
      </c>
      <c r="B69" s="45">
        <v>101879</v>
      </c>
      <c r="C69" s="45" t="s">
        <v>11</v>
      </c>
      <c r="D69" s="28" t="s">
        <v>206</v>
      </c>
      <c r="E69" s="45" t="s">
        <v>92</v>
      </c>
      <c r="F69" s="46">
        <v>1</v>
      </c>
      <c r="G69" s="47"/>
      <c r="H69" s="49"/>
      <c r="I69" s="52"/>
      <c r="J69" s="60"/>
      <c r="K69" s="65"/>
    </row>
    <row r="70" spans="1:14" s="67" customFormat="1" ht="30" x14ac:dyDescent="0.25">
      <c r="A70" s="59" t="s">
        <v>607</v>
      </c>
      <c r="B70" s="45">
        <v>93655</v>
      </c>
      <c r="C70" s="45" t="s">
        <v>11</v>
      </c>
      <c r="D70" s="28" t="s">
        <v>520</v>
      </c>
      <c r="E70" s="45" t="s">
        <v>92</v>
      </c>
      <c r="F70" s="46">
        <v>9</v>
      </c>
      <c r="G70" s="47"/>
      <c r="H70" s="49"/>
      <c r="I70" s="52"/>
      <c r="J70" s="60"/>
      <c r="K70" s="65"/>
    </row>
    <row r="71" spans="1:14" s="67" customFormat="1" ht="30" x14ac:dyDescent="0.25">
      <c r="A71" s="59" t="s">
        <v>274</v>
      </c>
      <c r="B71" s="45" t="s">
        <v>522</v>
      </c>
      <c r="C71" s="45" t="s">
        <v>2</v>
      </c>
      <c r="D71" s="28" t="s">
        <v>521</v>
      </c>
      <c r="E71" s="45" t="s">
        <v>92</v>
      </c>
      <c r="F71" s="46">
        <v>1</v>
      </c>
      <c r="G71" s="47"/>
      <c r="H71" s="49"/>
      <c r="I71" s="52"/>
      <c r="J71" s="60"/>
      <c r="K71" s="65"/>
    </row>
    <row r="72" spans="1:14" s="67" customFormat="1" ht="30" x14ac:dyDescent="0.25">
      <c r="A72" s="59" t="s">
        <v>275</v>
      </c>
      <c r="B72" s="45">
        <v>93660</v>
      </c>
      <c r="C72" s="45" t="s">
        <v>11</v>
      </c>
      <c r="D72" s="28" t="s">
        <v>369</v>
      </c>
      <c r="E72" s="45" t="s">
        <v>92</v>
      </c>
      <c r="F72" s="46">
        <v>5</v>
      </c>
      <c r="G72" s="47"/>
      <c r="H72" s="49"/>
      <c r="I72" s="52"/>
      <c r="J72" s="60"/>
      <c r="K72" s="65"/>
    </row>
    <row r="73" spans="1:14" s="67" customFormat="1" ht="30" x14ac:dyDescent="0.25">
      <c r="A73" s="59" t="s">
        <v>276</v>
      </c>
      <c r="B73" s="45">
        <v>93662</v>
      </c>
      <c r="C73" s="45" t="s">
        <v>11</v>
      </c>
      <c r="D73" s="28" t="s">
        <v>165</v>
      </c>
      <c r="E73" s="45" t="s">
        <v>92</v>
      </c>
      <c r="F73" s="46">
        <v>2</v>
      </c>
      <c r="G73" s="47"/>
      <c r="H73" s="49"/>
      <c r="I73" s="52"/>
      <c r="J73" s="60"/>
      <c r="K73" s="65"/>
    </row>
    <row r="74" spans="1:14" s="67" customFormat="1" ht="30" x14ac:dyDescent="0.25">
      <c r="A74" s="59" t="s">
        <v>608</v>
      </c>
      <c r="B74" s="45">
        <v>93665</v>
      </c>
      <c r="C74" s="45" t="s">
        <v>11</v>
      </c>
      <c r="D74" s="28" t="s">
        <v>420</v>
      </c>
      <c r="E74" s="45" t="s">
        <v>92</v>
      </c>
      <c r="F74" s="46">
        <v>1</v>
      </c>
      <c r="G74" s="47"/>
      <c r="H74" s="49"/>
      <c r="I74" s="52"/>
      <c r="J74" s="60"/>
      <c r="K74" s="65"/>
    </row>
    <row r="75" spans="1:14" s="67" customFormat="1" ht="30" x14ac:dyDescent="0.25">
      <c r="A75" s="59" t="s">
        <v>277</v>
      </c>
      <c r="B75" s="45" t="s">
        <v>574</v>
      </c>
      <c r="C75" s="45" t="s">
        <v>103</v>
      </c>
      <c r="D75" s="28" t="s">
        <v>421</v>
      </c>
      <c r="E75" s="45" t="s">
        <v>92</v>
      </c>
      <c r="F75" s="46">
        <v>1</v>
      </c>
      <c r="G75" s="47"/>
      <c r="H75" s="49"/>
      <c r="I75" s="52"/>
      <c r="J75" s="60"/>
      <c r="K75" s="65"/>
    </row>
    <row r="76" spans="1:14" s="67" customFormat="1" x14ac:dyDescent="0.25">
      <c r="A76" s="59" t="s">
        <v>278</v>
      </c>
      <c r="B76" s="45" t="s">
        <v>208</v>
      </c>
      <c r="C76" s="45" t="s">
        <v>2</v>
      </c>
      <c r="D76" s="28" t="s">
        <v>207</v>
      </c>
      <c r="E76" s="45" t="s">
        <v>92</v>
      </c>
      <c r="F76" s="46">
        <v>4</v>
      </c>
      <c r="G76" s="47"/>
      <c r="H76" s="49"/>
      <c r="I76" s="52"/>
      <c r="J76" s="60"/>
      <c r="K76" s="65"/>
    </row>
    <row r="77" spans="1:14" s="67" customFormat="1" x14ac:dyDescent="0.25">
      <c r="A77" s="59" t="s">
        <v>279</v>
      </c>
      <c r="B77" s="53" t="e">
        <f>#REF!</f>
        <v>#REF!</v>
      </c>
      <c r="C77" s="45" t="s">
        <v>87</v>
      </c>
      <c r="D77" s="28" t="e">
        <f>#REF!</f>
        <v>#REF!</v>
      </c>
      <c r="E77" s="45" t="s">
        <v>92</v>
      </c>
      <c r="F77" s="46">
        <v>1</v>
      </c>
      <c r="G77" s="47"/>
      <c r="H77" s="49"/>
      <c r="I77" s="52"/>
      <c r="J77" s="60"/>
      <c r="K77" s="65"/>
    </row>
    <row r="78" spans="1:14" s="67" customFormat="1" x14ac:dyDescent="0.25">
      <c r="A78" s="59" t="s">
        <v>280</v>
      </c>
      <c r="B78" s="53" t="e">
        <f>#REF!</f>
        <v>#REF!</v>
      </c>
      <c r="C78" s="45" t="s">
        <v>87</v>
      </c>
      <c r="D78" s="28" t="s">
        <v>239</v>
      </c>
      <c r="E78" s="45" t="s">
        <v>240</v>
      </c>
      <c r="F78" s="46">
        <v>12</v>
      </c>
      <c r="G78" s="47"/>
      <c r="H78" s="49"/>
      <c r="I78" s="52"/>
      <c r="J78" s="60"/>
      <c r="K78" s="65"/>
    </row>
    <row r="79" spans="1:14" s="67" customFormat="1" x14ac:dyDescent="0.25">
      <c r="A79" s="59" t="s">
        <v>281</v>
      </c>
      <c r="B79" s="45" t="s">
        <v>575</v>
      </c>
      <c r="C79" s="45" t="s">
        <v>103</v>
      </c>
      <c r="D79" s="28" t="s">
        <v>396</v>
      </c>
      <c r="E79" s="45" t="s">
        <v>228</v>
      </c>
      <c r="F79" s="46">
        <v>1</v>
      </c>
      <c r="G79" s="47"/>
      <c r="H79" s="49"/>
      <c r="I79" s="52"/>
      <c r="J79" s="60"/>
      <c r="K79" s="65"/>
    </row>
    <row r="80" spans="1:14" s="86" customFormat="1" x14ac:dyDescent="0.25">
      <c r="A80" s="79" t="s">
        <v>97</v>
      </c>
      <c r="B80" s="80"/>
      <c r="C80" s="80"/>
      <c r="D80" s="80" t="s">
        <v>209</v>
      </c>
      <c r="E80" s="80"/>
      <c r="F80" s="81"/>
      <c r="G80" s="82"/>
      <c r="H80" s="82"/>
      <c r="I80" s="83">
        <f>SUM(I81:I87)</f>
        <v>0</v>
      </c>
      <c r="J80" s="83">
        <f>SUM(J81:J87)</f>
        <v>0</v>
      </c>
      <c r="K80" s="85"/>
      <c r="N80" s="87"/>
    </row>
    <row r="81" spans="1:14" s="67" customFormat="1" ht="30" x14ac:dyDescent="0.25">
      <c r="A81" s="59" t="s">
        <v>282</v>
      </c>
      <c r="B81" s="45" t="s">
        <v>211</v>
      </c>
      <c r="C81" s="45" t="s">
        <v>2</v>
      </c>
      <c r="D81" s="28" t="s">
        <v>210</v>
      </c>
      <c r="E81" s="45" t="s">
        <v>91</v>
      </c>
      <c r="F81" s="46">
        <f>100+50</f>
        <v>150</v>
      </c>
      <c r="G81" s="47"/>
      <c r="H81" s="49"/>
      <c r="I81" s="52"/>
      <c r="J81" s="60"/>
      <c r="K81" s="65"/>
    </row>
    <row r="82" spans="1:14" s="67" customFormat="1" ht="30" x14ac:dyDescent="0.25">
      <c r="A82" s="59" t="s">
        <v>283</v>
      </c>
      <c r="B82" s="45" t="s">
        <v>213</v>
      </c>
      <c r="C82" s="45" t="s">
        <v>2</v>
      </c>
      <c r="D82" s="28" t="s">
        <v>212</v>
      </c>
      <c r="E82" s="45" t="s">
        <v>91</v>
      </c>
      <c r="F82" s="46">
        <f>400+500+150+400+650</f>
        <v>2100</v>
      </c>
      <c r="G82" s="47"/>
      <c r="H82" s="49"/>
      <c r="I82" s="52"/>
      <c r="J82" s="60"/>
      <c r="K82" s="65"/>
    </row>
    <row r="83" spans="1:14" s="67" customFormat="1" x14ac:dyDescent="0.25">
      <c r="A83" s="59" t="s">
        <v>284</v>
      </c>
      <c r="B83" s="45">
        <v>3301</v>
      </c>
      <c r="C83" s="45" t="s">
        <v>90</v>
      </c>
      <c r="D83" s="28" t="s">
        <v>215</v>
      </c>
      <c r="E83" s="45" t="s">
        <v>92</v>
      </c>
      <c r="F83" s="46">
        <v>5</v>
      </c>
      <c r="G83" s="47"/>
      <c r="H83" s="49"/>
      <c r="I83" s="52"/>
      <c r="J83" s="60"/>
      <c r="K83" s="65"/>
    </row>
    <row r="84" spans="1:14" s="67" customFormat="1" x14ac:dyDescent="0.25">
      <c r="A84" s="59" t="s">
        <v>285</v>
      </c>
      <c r="B84" s="45">
        <v>4015</v>
      </c>
      <c r="C84" s="45" t="s">
        <v>90</v>
      </c>
      <c r="D84" s="28" t="s">
        <v>214</v>
      </c>
      <c r="E84" s="45" t="s">
        <v>92</v>
      </c>
      <c r="F84" s="46">
        <v>10</v>
      </c>
      <c r="G84" s="47"/>
      <c r="H84" s="49"/>
      <c r="I84" s="52"/>
      <c r="J84" s="60"/>
      <c r="K84" s="65"/>
    </row>
    <row r="85" spans="1:14" s="67" customFormat="1" ht="30" customHeight="1" x14ac:dyDescent="0.25">
      <c r="A85" s="59" t="s">
        <v>401</v>
      </c>
      <c r="B85" s="53" t="e">
        <f>#REF!</f>
        <v>#REF!</v>
      </c>
      <c r="C85" s="45" t="s">
        <v>103</v>
      </c>
      <c r="D85" s="28" t="s">
        <v>241</v>
      </c>
      <c r="E85" s="45" t="s">
        <v>92</v>
      </c>
      <c r="F85" s="46">
        <v>10</v>
      </c>
      <c r="G85" s="47"/>
      <c r="H85" s="49"/>
      <c r="I85" s="52"/>
      <c r="J85" s="60"/>
      <c r="K85" s="65"/>
    </row>
    <row r="86" spans="1:14" s="67" customFormat="1" x14ac:dyDescent="0.25">
      <c r="A86" s="59" t="s">
        <v>286</v>
      </c>
      <c r="B86" s="45" t="s">
        <v>217</v>
      </c>
      <c r="C86" s="45" t="s">
        <v>2</v>
      </c>
      <c r="D86" s="28" t="s">
        <v>216</v>
      </c>
      <c r="E86" s="45" t="s">
        <v>92</v>
      </c>
      <c r="F86" s="46">
        <v>1</v>
      </c>
      <c r="G86" s="47"/>
      <c r="H86" s="49"/>
      <c r="I86" s="52"/>
      <c r="J86" s="60"/>
      <c r="K86" s="65"/>
    </row>
    <row r="87" spans="1:14" s="67" customFormat="1" x14ac:dyDescent="0.25">
      <c r="A87" s="59" t="s">
        <v>287</v>
      </c>
      <c r="B87" s="45">
        <v>3252</v>
      </c>
      <c r="C87" s="45" t="s">
        <v>90</v>
      </c>
      <c r="D87" s="28" t="s">
        <v>218</v>
      </c>
      <c r="E87" s="45" t="s">
        <v>92</v>
      </c>
      <c r="F87" s="46">
        <v>300</v>
      </c>
      <c r="G87" s="47"/>
      <c r="H87" s="49"/>
      <c r="I87" s="52"/>
      <c r="J87" s="60"/>
      <c r="K87" s="65"/>
    </row>
    <row r="88" spans="1:14" s="86" customFormat="1" x14ac:dyDescent="0.25">
      <c r="A88" s="79" t="s">
        <v>288</v>
      </c>
      <c r="B88" s="80"/>
      <c r="C88" s="80"/>
      <c r="D88" s="80" t="s">
        <v>219</v>
      </c>
      <c r="E88" s="80"/>
      <c r="F88" s="81"/>
      <c r="G88" s="82"/>
      <c r="H88" s="82"/>
      <c r="I88" s="83">
        <f>SUM(I89:I98)</f>
        <v>0</v>
      </c>
      <c r="J88" s="83">
        <f>SUM(J89:J98)</f>
        <v>0</v>
      </c>
      <c r="K88" s="85"/>
      <c r="N88" s="87"/>
    </row>
    <row r="89" spans="1:14" s="67" customFormat="1" ht="30" x14ac:dyDescent="0.25">
      <c r="A89" s="59" t="s">
        <v>289</v>
      </c>
      <c r="B89" s="45" t="s">
        <v>223</v>
      </c>
      <c r="C89" s="45" t="s">
        <v>2</v>
      </c>
      <c r="D89" s="28" t="s">
        <v>523</v>
      </c>
      <c r="E89" s="45" t="s">
        <v>91</v>
      </c>
      <c r="F89" s="46">
        <f>68*3</f>
        <v>204</v>
      </c>
      <c r="G89" s="47"/>
      <c r="H89" s="49"/>
      <c r="I89" s="52"/>
      <c r="J89" s="60"/>
      <c r="K89" s="65"/>
    </row>
    <row r="90" spans="1:14" s="67" customFormat="1" ht="30" x14ac:dyDescent="0.25">
      <c r="A90" s="59" t="s">
        <v>290</v>
      </c>
      <c r="B90" s="45" t="s">
        <v>225</v>
      </c>
      <c r="C90" s="45" t="s">
        <v>2</v>
      </c>
      <c r="D90" s="28" t="s">
        <v>224</v>
      </c>
      <c r="E90" s="45" t="s">
        <v>91</v>
      </c>
      <c r="F90" s="46">
        <f>46*3</f>
        <v>138</v>
      </c>
      <c r="G90" s="47"/>
      <c r="H90" s="49"/>
      <c r="I90" s="52"/>
      <c r="J90" s="60"/>
      <c r="K90" s="65"/>
    </row>
    <row r="91" spans="1:14" s="67" customFormat="1" ht="30" x14ac:dyDescent="0.25">
      <c r="A91" s="59" t="s">
        <v>291</v>
      </c>
      <c r="B91" s="45">
        <v>95801</v>
      </c>
      <c r="C91" s="45" t="s">
        <v>11</v>
      </c>
      <c r="D91" s="28" t="s">
        <v>227</v>
      </c>
      <c r="E91" s="45" t="s">
        <v>92</v>
      </c>
      <c r="F91" s="46">
        <v>53</v>
      </c>
      <c r="G91" s="47"/>
      <c r="H91" s="49"/>
      <c r="I91" s="52"/>
      <c r="J91" s="60"/>
      <c r="K91" s="65"/>
    </row>
    <row r="92" spans="1:14" s="67" customFormat="1" ht="30" x14ac:dyDescent="0.25">
      <c r="A92" s="59" t="s">
        <v>292</v>
      </c>
      <c r="B92" s="45">
        <v>11304</v>
      </c>
      <c r="C92" s="45" t="s">
        <v>90</v>
      </c>
      <c r="D92" s="28" t="s">
        <v>511</v>
      </c>
      <c r="E92" s="45" t="s">
        <v>92</v>
      </c>
      <c r="F92" s="46">
        <v>130</v>
      </c>
      <c r="G92" s="47"/>
      <c r="H92" s="49"/>
      <c r="I92" s="52"/>
      <c r="J92" s="60"/>
      <c r="K92" s="65"/>
    </row>
    <row r="93" spans="1:14" s="67" customFormat="1" x14ac:dyDescent="0.2">
      <c r="A93" s="59" t="s">
        <v>293</v>
      </c>
      <c r="B93" s="45">
        <v>10327</v>
      </c>
      <c r="C93" s="45" t="s">
        <v>90</v>
      </c>
      <c r="D93" s="28" t="s">
        <v>382</v>
      </c>
      <c r="E93" s="45" t="s">
        <v>92</v>
      </c>
      <c r="F93" s="46">
        <v>204</v>
      </c>
      <c r="G93" s="98"/>
      <c r="H93" s="49"/>
      <c r="I93" s="52"/>
      <c r="J93" s="60"/>
      <c r="K93" s="65"/>
    </row>
    <row r="94" spans="1:14" s="67" customFormat="1" ht="30" x14ac:dyDescent="0.25">
      <c r="A94" s="59" t="s">
        <v>294</v>
      </c>
      <c r="B94" s="45">
        <v>7384</v>
      </c>
      <c r="C94" s="45" t="s">
        <v>90</v>
      </c>
      <c r="D94" s="28" t="s">
        <v>539</v>
      </c>
      <c r="E94" s="45" t="s">
        <v>91</v>
      </c>
      <c r="F94" s="46">
        <f>F89+F90</f>
        <v>342</v>
      </c>
      <c r="G94" s="47"/>
      <c r="H94" s="49"/>
      <c r="I94" s="52"/>
      <c r="J94" s="60"/>
      <c r="K94" s="65"/>
    </row>
    <row r="95" spans="1:14" s="67" customFormat="1" x14ac:dyDescent="0.25">
      <c r="A95" s="59" t="s">
        <v>295</v>
      </c>
      <c r="B95" s="45">
        <v>12500</v>
      </c>
      <c r="C95" s="45" t="s">
        <v>90</v>
      </c>
      <c r="D95" s="28" t="s">
        <v>540</v>
      </c>
      <c r="E95" s="45" t="s">
        <v>91</v>
      </c>
      <c r="F95" s="46">
        <v>68</v>
      </c>
      <c r="G95" s="47"/>
      <c r="H95" s="49"/>
      <c r="I95" s="52"/>
      <c r="J95" s="60"/>
      <c r="K95" s="65"/>
    </row>
    <row r="96" spans="1:14" s="67" customFormat="1" x14ac:dyDescent="0.25">
      <c r="A96" s="59" t="s">
        <v>402</v>
      </c>
      <c r="B96" s="45">
        <v>9816</v>
      </c>
      <c r="C96" s="45" t="s">
        <v>90</v>
      </c>
      <c r="D96" s="28" t="s">
        <v>232</v>
      </c>
      <c r="E96" s="45" t="s">
        <v>92</v>
      </c>
      <c r="F96" s="46">
        <f>136*2</f>
        <v>272</v>
      </c>
      <c r="G96" s="47"/>
      <c r="H96" s="49"/>
      <c r="I96" s="52"/>
      <c r="J96" s="60"/>
      <c r="K96" s="65"/>
    </row>
    <row r="97" spans="1:14" s="67" customFormat="1" x14ac:dyDescent="0.25">
      <c r="A97" s="59" t="s">
        <v>296</v>
      </c>
      <c r="B97" s="45">
        <v>9832</v>
      </c>
      <c r="C97" s="45" t="s">
        <v>90</v>
      </c>
      <c r="D97" s="28" t="s">
        <v>234</v>
      </c>
      <c r="E97" s="45" t="s">
        <v>92</v>
      </c>
      <c r="F97" s="46">
        <f>136*2</f>
        <v>272</v>
      </c>
      <c r="G97" s="47"/>
      <c r="H97" s="49"/>
      <c r="I97" s="52"/>
      <c r="J97" s="60"/>
      <c r="K97" s="65"/>
    </row>
    <row r="98" spans="1:14" s="67" customFormat="1" x14ac:dyDescent="0.25">
      <c r="A98" s="59" t="s">
        <v>297</v>
      </c>
      <c r="B98" s="45">
        <v>10620</v>
      </c>
      <c r="C98" s="45" t="s">
        <v>90</v>
      </c>
      <c r="D98" s="28" t="s">
        <v>244</v>
      </c>
      <c r="E98" s="45" t="s">
        <v>92</v>
      </c>
      <c r="F98" s="46">
        <v>300</v>
      </c>
      <c r="G98" s="47"/>
      <c r="H98" s="49"/>
      <c r="I98" s="52"/>
      <c r="J98" s="60"/>
      <c r="K98" s="65"/>
    </row>
    <row r="99" spans="1:14" s="86" customFormat="1" x14ac:dyDescent="0.25">
      <c r="A99" s="79" t="s">
        <v>298</v>
      </c>
      <c r="B99" s="80"/>
      <c r="C99" s="80"/>
      <c r="D99" s="80" t="s">
        <v>229</v>
      </c>
      <c r="E99" s="80"/>
      <c r="F99" s="81"/>
      <c r="G99" s="82"/>
      <c r="H99" s="82"/>
      <c r="I99" s="83">
        <f>SUM(I100:I114)</f>
        <v>0</v>
      </c>
      <c r="J99" s="83">
        <f>SUM(J100:J114)</f>
        <v>0</v>
      </c>
      <c r="K99" s="85"/>
      <c r="N99" s="87"/>
    </row>
    <row r="100" spans="1:14" s="67" customFormat="1" x14ac:dyDescent="0.25">
      <c r="A100" s="59" t="s">
        <v>299</v>
      </c>
      <c r="B100" s="45" t="s">
        <v>526</v>
      </c>
      <c r="C100" s="45" t="s">
        <v>525</v>
      </c>
      <c r="D100" s="28" t="s">
        <v>524</v>
      </c>
      <c r="E100" s="45" t="s">
        <v>91</v>
      </c>
      <c r="F100" s="46">
        <f>23*3</f>
        <v>69</v>
      </c>
      <c r="G100" s="47"/>
      <c r="H100" s="49"/>
      <c r="I100" s="52"/>
      <c r="J100" s="60"/>
      <c r="K100" s="65"/>
    </row>
    <row r="101" spans="1:14" s="67" customFormat="1" ht="30" x14ac:dyDescent="0.25">
      <c r="A101" s="59" t="s">
        <v>300</v>
      </c>
      <c r="B101" s="28" t="s">
        <v>529</v>
      </c>
      <c r="C101" s="45" t="s">
        <v>528</v>
      </c>
      <c r="D101" s="28" t="s">
        <v>527</v>
      </c>
      <c r="E101" s="45" t="s">
        <v>92</v>
      </c>
      <c r="F101" s="46">
        <v>1</v>
      </c>
      <c r="G101" s="47"/>
      <c r="H101" s="49"/>
      <c r="I101" s="52"/>
      <c r="J101" s="60"/>
      <c r="K101" s="65"/>
    </row>
    <row r="102" spans="1:14" s="67" customFormat="1" ht="30" x14ac:dyDescent="0.25">
      <c r="A102" s="59" t="s">
        <v>301</v>
      </c>
      <c r="B102" s="28">
        <v>7877</v>
      </c>
      <c r="C102" s="45" t="s">
        <v>90</v>
      </c>
      <c r="D102" s="28" t="s">
        <v>530</v>
      </c>
      <c r="E102" s="45" t="s">
        <v>92</v>
      </c>
      <c r="F102" s="46">
        <v>1</v>
      </c>
      <c r="G102" s="47"/>
      <c r="H102" s="49"/>
      <c r="I102" s="52"/>
      <c r="J102" s="60"/>
      <c r="K102" s="65"/>
    </row>
    <row r="103" spans="1:14" s="67" customFormat="1" ht="30" x14ac:dyDescent="0.25">
      <c r="A103" s="59" t="s">
        <v>302</v>
      </c>
      <c r="B103" s="28" t="s">
        <v>532</v>
      </c>
      <c r="C103" s="45" t="s">
        <v>528</v>
      </c>
      <c r="D103" s="28" t="s">
        <v>531</v>
      </c>
      <c r="E103" s="45" t="s">
        <v>92</v>
      </c>
      <c r="F103" s="46">
        <v>1</v>
      </c>
      <c r="G103" s="47"/>
      <c r="H103" s="49"/>
      <c r="I103" s="52"/>
      <c r="J103" s="60"/>
      <c r="K103" s="65"/>
    </row>
    <row r="104" spans="1:14" s="67" customFormat="1" x14ac:dyDescent="0.25">
      <c r="A104" s="59" t="s">
        <v>303</v>
      </c>
      <c r="B104" s="28" t="s">
        <v>533</v>
      </c>
      <c r="C104" s="45" t="s">
        <v>512</v>
      </c>
      <c r="D104" s="28" t="s">
        <v>534</v>
      </c>
      <c r="E104" s="45" t="s">
        <v>92</v>
      </c>
      <c r="F104" s="46">
        <v>26</v>
      </c>
      <c r="G104" s="47"/>
      <c r="H104" s="49"/>
      <c r="I104" s="52"/>
      <c r="J104" s="60"/>
      <c r="K104" s="65"/>
    </row>
    <row r="105" spans="1:14" s="67" customFormat="1" ht="30" x14ac:dyDescent="0.25">
      <c r="A105" s="59" t="s">
        <v>304</v>
      </c>
      <c r="B105" s="45">
        <v>723</v>
      </c>
      <c r="C105" s="45" t="s">
        <v>90</v>
      </c>
      <c r="D105" s="28" t="s">
        <v>231</v>
      </c>
      <c r="E105" s="45" t="s">
        <v>92</v>
      </c>
      <c r="F105" s="46">
        <v>14</v>
      </c>
      <c r="G105" s="47"/>
      <c r="H105" s="49"/>
      <c r="I105" s="52"/>
      <c r="J105" s="60"/>
      <c r="K105" s="65"/>
    </row>
    <row r="106" spans="1:14" s="67" customFormat="1" x14ac:dyDescent="0.25">
      <c r="A106" s="59" t="s">
        <v>609</v>
      </c>
      <c r="B106" s="45">
        <v>12506</v>
      </c>
      <c r="C106" s="45" t="s">
        <v>90</v>
      </c>
      <c r="D106" s="28" t="s">
        <v>535</v>
      </c>
      <c r="E106" s="45" t="s">
        <v>92</v>
      </c>
      <c r="F106" s="46">
        <v>28</v>
      </c>
      <c r="G106" s="47"/>
      <c r="H106" s="49"/>
      <c r="I106" s="52"/>
      <c r="J106" s="60"/>
      <c r="K106" s="65"/>
    </row>
    <row r="107" spans="1:14" s="67" customFormat="1" ht="30" x14ac:dyDescent="0.25">
      <c r="A107" s="59" t="s">
        <v>610</v>
      </c>
      <c r="B107" s="45">
        <v>685</v>
      </c>
      <c r="C107" s="45" t="s">
        <v>90</v>
      </c>
      <c r="D107" s="28" t="s">
        <v>536</v>
      </c>
      <c r="E107" s="45" t="s">
        <v>92</v>
      </c>
      <c r="F107" s="46">
        <v>28</v>
      </c>
      <c r="G107" s="47"/>
      <c r="H107" s="49"/>
      <c r="I107" s="52"/>
      <c r="J107" s="60"/>
      <c r="K107" s="65"/>
    </row>
    <row r="108" spans="1:14" s="67" customFormat="1" x14ac:dyDescent="0.25">
      <c r="A108" s="59" t="s">
        <v>611</v>
      </c>
      <c r="B108" s="45">
        <v>12614</v>
      </c>
      <c r="C108" s="45" t="s">
        <v>90</v>
      </c>
      <c r="D108" s="28" t="s">
        <v>537</v>
      </c>
      <c r="E108" s="45" t="s">
        <v>92</v>
      </c>
      <c r="F108" s="46">
        <v>28</v>
      </c>
      <c r="G108" s="47"/>
      <c r="H108" s="49"/>
      <c r="I108" s="52"/>
      <c r="J108" s="60"/>
      <c r="K108" s="65"/>
    </row>
    <row r="109" spans="1:14" s="67" customFormat="1" x14ac:dyDescent="0.25">
      <c r="A109" s="59" t="s">
        <v>612</v>
      </c>
      <c r="B109" s="45">
        <v>9526</v>
      </c>
      <c r="C109" s="45" t="s">
        <v>90</v>
      </c>
      <c r="D109" s="28" t="s">
        <v>538</v>
      </c>
      <c r="E109" s="45" t="s">
        <v>92</v>
      </c>
      <c r="F109" s="46">
        <v>69</v>
      </c>
      <c r="G109" s="47"/>
      <c r="H109" s="49"/>
      <c r="I109" s="52"/>
      <c r="J109" s="60"/>
      <c r="K109" s="65"/>
    </row>
    <row r="110" spans="1:14" s="67" customFormat="1" ht="30" x14ac:dyDescent="0.25">
      <c r="A110" s="59" t="s">
        <v>613</v>
      </c>
      <c r="B110" s="45">
        <v>7384</v>
      </c>
      <c r="C110" s="45" t="s">
        <v>90</v>
      </c>
      <c r="D110" s="28" t="s">
        <v>539</v>
      </c>
      <c r="E110" s="45" t="s">
        <v>91</v>
      </c>
      <c r="F110" s="46">
        <v>69</v>
      </c>
      <c r="G110" s="47"/>
      <c r="H110" s="49"/>
      <c r="I110" s="52"/>
      <c r="J110" s="60"/>
      <c r="K110" s="65"/>
    </row>
    <row r="111" spans="1:14" s="67" customFormat="1" x14ac:dyDescent="0.25">
      <c r="A111" s="59" t="s">
        <v>614</v>
      </c>
      <c r="B111" s="45">
        <v>12500</v>
      </c>
      <c r="C111" s="45" t="s">
        <v>90</v>
      </c>
      <c r="D111" s="28" t="s">
        <v>540</v>
      </c>
      <c r="E111" s="45" t="s">
        <v>91</v>
      </c>
      <c r="F111" s="46">
        <v>69</v>
      </c>
      <c r="G111" s="47"/>
      <c r="H111" s="49"/>
      <c r="I111" s="52"/>
      <c r="J111" s="60"/>
      <c r="K111" s="65"/>
    </row>
    <row r="112" spans="1:14" s="67" customFormat="1" x14ac:dyDescent="0.25">
      <c r="A112" s="59" t="s">
        <v>615</v>
      </c>
      <c r="B112" s="45">
        <v>9816</v>
      </c>
      <c r="C112" s="45" t="s">
        <v>90</v>
      </c>
      <c r="D112" s="28" t="s">
        <v>232</v>
      </c>
      <c r="E112" s="45" t="s">
        <v>92</v>
      </c>
      <c r="F112" s="46">
        <f>78*2</f>
        <v>156</v>
      </c>
      <c r="G112" s="47"/>
      <c r="H112" s="49"/>
      <c r="I112" s="52"/>
      <c r="J112" s="60"/>
      <c r="K112" s="65"/>
    </row>
    <row r="113" spans="1:14" s="67" customFormat="1" x14ac:dyDescent="0.25">
      <c r="A113" s="59" t="s">
        <v>616</v>
      </c>
      <c r="B113" s="45">
        <v>9832</v>
      </c>
      <c r="C113" s="45" t="s">
        <v>90</v>
      </c>
      <c r="D113" s="28" t="s">
        <v>234</v>
      </c>
      <c r="E113" s="45" t="s">
        <v>92</v>
      </c>
      <c r="F113" s="46">
        <f>78*2</f>
        <v>156</v>
      </c>
      <c r="G113" s="47"/>
      <c r="H113" s="49"/>
      <c r="I113" s="52"/>
      <c r="J113" s="60"/>
      <c r="K113" s="65"/>
    </row>
    <row r="114" spans="1:14" s="67" customFormat="1" x14ac:dyDescent="0.25">
      <c r="A114" s="59" t="s">
        <v>617</v>
      </c>
      <c r="B114" s="45">
        <v>10620</v>
      </c>
      <c r="C114" s="45" t="s">
        <v>90</v>
      </c>
      <c r="D114" s="28" t="s">
        <v>244</v>
      </c>
      <c r="E114" s="45" t="s">
        <v>92</v>
      </c>
      <c r="F114" s="46">
        <v>200</v>
      </c>
      <c r="G114" s="47"/>
      <c r="H114" s="49"/>
      <c r="I114" s="52"/>
      <c r="J114" s="60"/>
      <c r="K114" s="65"/>
    </row>
    <row r="115" spans="1:14" s="86" customFormat="1" x14ac:dyDescent="0.25">
      <c r="A115" s="79" t="s">
        <v>305</v>
      </c>
      <c r="B115" s="80"/>
      <c r="C115" s="80"/>
      <c r="D115" s="80" t="s">
        <v>100</v>
      </c>
      <c r="E115" s="80"/>
      <c r="F115" s="81"/>
      <c r="G115" s="82"/>
      <c r="H115" s="82"/>
      <c r="I115" s="83">
        <f>SUM(I116:I122)</f>
        <v>0</v>
      </c>
      <c r="J115" s="83">
        <f>SUM(J116:J122)</f>
        <v>0</v>
      </c>
      <c r="K115" s="85"/>
      <c r="N115" s="87"/>
    </row>
    <row r="116" spans="1:14" s="67" customFormat="1" ht="30" x14ac:dyDescent="0.25">
      <c r="A116" s="59" t="s">
        <v>306</v>
      </c>
      <c r="B116" s="45">
        <v>91940</v>
      </c>
      <c r="C116" s="45" t="s">
        <v>11</v>
      </c>
      <c r="D116" s="28" t="s">
        <v>99</v>
      </c>
      <c r="E116" s="45" t="s">
        <v>92</v>
      </c>
      <c r="F116" s="46">
        <f>16+F117+F118+F119</f>
        <v>75</v>
      </c>
      <c r="G116" s="47"/>
      <c r="H116" s="49"/>
      <c r="I116" s="52"/>
      <c r="J116" s="60"/>
      <c r="K116" s="65"/>
    </row>
    <row r="117" spans="1:14" s="67" customFormat="1" ht="30" x14ac:dyDescent="0.25">
      <c r="A117" s="59" t="s">
        <v>307</v>
      </c>
      <c r="B117" s="45">
        <v>91953</v>
      </c>
      <c r="C117" s="45" t="s">
        <v>11</v>
      </c>
      <c r="D117" s="28" t="s">
        <v>166</v>
      </c>
      <c r="E117" s="45" t="s">
        <v>92</v>
      </c>
      <c r="F117" s="46">
        <v>5</v>
      </c>
      <c r="G117" s="47"/>
      <c r="H117" s="49"/>
      <c r="I117" s="52"/>
      <c r="J117" s="60"/>
      <c r="K117" s="65"/>
    </row>
    <row r="118" spans="1:14" s="67" customFormat="1" ht="30" x14ac:dyDescent="0.25">
      <c r="A118" s="59" t="s">
        <v>308</v>
      </c>
      <c r="B118" s="45">
        <v>91997</v>
      </c>
      <c r="C118" s="45" t="s">
        <v>11</v>
      </c>
      <c r="D118" s="28" t="s">
        <v>236</v>
      </c>
      <c r="E118" s="45" t="s">
        <v>92</v>
      </c>
      <c r="F118" s="46">
        <v>38</v>
      </c>
      <c r="G118" s="47"/>
      <c r="H118" s="49"/>
      <c r="I118" s="52"/>
      <c r="J118" s="60"/>
      <c r="K118" s="65"/>
    </row>
    <row r="119" spans="1:14" s="67" customFormat="1" ht="30" x14ac:dyDescent="0.25">
      <c r="A119" s="59" t="s">
        <v>309</v>
      </c>
      <c r="B119" s="45">
        <v>92005</v>
      </c>
      <c r="C119" s="45" t="s">
        <v>11</v>
      </c>
      <c r="D119" s="28" t="s">
        <v>237</v>
      </c>
      <c r="E119" s="45" t="s">
        <v>92</v>
      </c>
      <c r="F119" s="46">
        <v>16</v>
      </c>
      <c r="G119" s="47"/>
      <c r="H119" s="49"/>
      <c r="I119" s="52"/>
      <c r="J119" s="60"/>
      <c r="K119" s="65"/>
    </row>
    <row r="120" spans="1:14" s="67" customFormat="1" ht="30" x14ac:dyDescent="0.25">
      <c r="A120" s="59" t="s">
        <v>310</v>
      </c>
      <c r="B120" s="45" t="s">
        <v>418</v>
      </c>
      <c r="C120" s="45" t="s">
        <v>103</v>
      </c>
      <c r="D120" s="28" t="s">
        <v>199</v>
      </c>
      <c r="E120" s="45" t="s">
        <v>92</v>
      </c>
      <c r="F120" s="46">
        <v>62</v>
      </c>
      <c r="G120" s="47"/>
      <c r="H120" s="49"/>
      <c r="I120" s="52"/>
      <c r="J120" s="60"/>
      <c r="K120" s="65"/>
    </row>
    <row r="121" spans="1:14" s="67" customFormat="1" ht="30" x14ac:dyDescent="0.25">
      <c r="A121" s="59" t="s">
        <v>311</v>
      </c>
      <c r="B121" s="45" t="s">
        <v>105</v>
      </c>
      <c r="C121" s="45" t="s">
        <v>103</v>
      </c>
      <c r="D121" s="28" t="s">
        <v>200</v>
      </c>
      <c r="E121" s="45" t="s">
        <v>92</v>
      </c>
      <c r="F121" s="46">
        <v>23</v>
      </c>
      <c r="G121" s="47"/>
      <c r="H121" s="49"/>
      <c r="I121" s="52"/>
      <c r="J121" s="60"/>
      <c r="K121" s="65"/>
    </row>
    <row r="122" spans="1:14" s="67" customFormat="1" x14ac:dyDescent="0.25">
      <c r="A122" s="59" t="s">
        <v>312</v>
      </c>
      <c r="B122" s="45" t="s">
        <v>106</v>
      </c>
      <c r="C122" s="45" t="s">
        <v>103</v>
      </c>
      <c r="D122" s="28" t="s">
        <v>201</v>
      </c>
      <c r="E122" s="45" t="s">
        <v>92</v>
      </c>
      <c r="F122" s="46">
        <v>6</v>
      </c>
      <c r="G122" s="47"/>
      <c r="H122" s="49"/>
      <c r="I122" s="52"/>
      <c r="J122" s="60"/>
      <c r="K122" s="65"/>
    </row>
    <row r="123" spans="1:14" s="67" customFormat="1" x14ac:dyDescent="0.25">
      <c r="A123" s="74"/>
      <c r="B123" s="75"/>
      <c r="C123" s="75"/>
      <c r="D123" s="75"/>
      <c r="E123" s="75"/>
      <c r="F123" s="75"/>
      <c r="G123" s="75"/>
      <c r="H123" s="75"/>
      <c r="I123" s="75"/>
      <c r="J123" s="71"/>
      <c r="K123" s="65"/>
    </row>
    <row r="124" spans="1:14" s="3" customFormat="1" x14ac:dyDescent="0.25">
      <c r="A124" s="58">
        <v>8</v>
      </c>
      <c r="B124" s="5"/>
      <c r="C124" s="5"/>
      <c r="D124" s="5" t="s">
        <v>242</v>
      </c>
      <c r="E124" s="5"/>
      <c r="F124" s="6"/>
      <c r="G124" s="7"/>
      <c r="H124" s="7"/>
      <c r="I124" s="4">
        <f>SUM(I125,I128,I137,I145,I156,I161,I172)</f>
        <v>0</v>
      </c>
      <c r="J124" s="4">
        <f>SUM(J125,J128,J137,J145,J156,J161,J172)</f>
        <v>0</v>
      </c>
      <c r="K124" s="56"/>
      <c r="N124" s="39"/>
    </row>
    <row r="125" spans="1:14" s="86" customFormat="1" x14ac:dyDescent="0.25">
      <c r="A125" s="79" t="s">
        <v>44</v>
      </c>
      <c r="B125" s="80"/>
      <c r="C125" s="80"/>
      <c r="D125" s="80" t="s">
        <v>204</v>
      </c>
      <c r="E125" s="80"/>
      <c r="F125" s="81"/>
      <c r="G125" s="82"/>
      <c r="H125" s="82"/>
      <c r="I125" s="83">
        <f>SUM(I126:I127)</f>
        <v>0</v>
      </c>
      <c r="J125" s="83">
        <f>SUM(J126:J127)</f>
        <v>0</v>
      </c>
      <c r="K125" s="85"/>
      <c r="N125" s="87"/>
    </row>
    <row r="126" spans="1:14" s="67" customFormat="1" x14ac:dyDescent="0.25">
      <c r="A126" s="59" t="s">
        <v>93</v>
      </c>
      <c r="B126" s="45">
        <v>90456</v>
      </c>
      <c r="C126" s="45" t="s">
        <v>11</v>
      </c>
      <c r="D126" s="28" t="s">
        <v>238</v>
      </c>
      <c r="E126" s="45" t="s">
        <v>92</v>
      </c>
      <c r="F126" s="46">
        <f>F138+F139</f>
        <v>59</v>
      </c>
      <c r="G126" s="47"/>
      <c r="H126" s="49"/>
      <c r="I126" s="52"/>
      <c r="J126" s="60"/>
      <c r="K126" s="65"/>
    </row>
    <row r="127" spans="1:14" s="67" customFormat="1" ht="30" x14ac:dyDescent="0.25">
      <c r="A127" s="59" t="s">
        <v>618</v>
      </c>
      <c r="B127" s="45">
        <v>90458</v>
      </c>
      <c r="C127" s="45" t="s">
        <v>11</v>
      </c>
      <c r="D127" s="28" t="s">
        <v>205</v>
      </c>
      <c r="E127" s="45" t="s">
        <v>92</v>
      </c>
      <c r="F127" s="46">
        <v>1</v>
      </c>
      <c r="G127" s="47"/>
      <c r="H127" s="49"/>
      <c r="I127" s="52"/>
      <c r="J127" s="60"/>
      <c r="K127" s="65"/>
    </row>
    <row r="128" spans="1:14" s="86" customFormat="1" x14ac:dyDescent="0.25">
      <c r="A128" s="79" t="s">
        <v>101</v>
      </c>
      <c r="B128" s="80"/>
      <c r="C128" s="80"/>
      <c r="D128" s="80" t="s">
        <v>209</v>
      </c>
      <c r="E128" s="80"/>
      <c r="F128" s="81"/>
      <c r="G128" s="82"/>
      <c r="H128" s="82"/>
      <c r="I128" s="83">
        <f>SUM(I129:I136)</f>
        <v>0</v>
      </c>
      <c r="J128" s="83">
        <f>SUM(J129:J136)</f>
        <v>0</v>
      </c>
      <c r="K128" s="85"/>
      <c r="N128" s="87"/>
    </row>
    <row r="129" spans="1:14" s="67" customFormat="1" ht="30" x14ac:dyDescent="0.25">
      <c r="A129" s="59" t="s">
        <v>102</v>
      </c>
      <c r="B129" s="45">
        <v>91925</v>
      </c>
      <c r="C129" s="45" t="s">
        <v>11</v>
      </c>
      <c r="D129" s="28" t="s">
        <v>212</v>
      </c>
      <c r="E129" s="45" t="s">
        <v>91</v>
      </c>
      <c r="F129" s="46">
        <f>300*3+175</f>
        <v>1075</v>
      </c>
      <c r="G129" s="47"/>
      <c r="H129" s="49"/>
      <c r="I129" s="52"/>
      <c r="J129" s="60"/>
      <c r="K129" s="65"/>
    </row>
    <row r="130" spans="1:14" s="67" customFormat="1" ht="30" x14ac:dyDescent="0.25">
      <c r="A130" s="59" t="s">
        <v>403</v>
      </c>
      <c r="B130" s="45">
        <v>91927</v>
      </c>
      <c r="C130" s="45" t="s">
        <v>11</v>
      </c>
      <c r="D130" s="28" t="s">
        <v>553</v>
      </c>
      <c r="E130" s="45" t="s">
        <v>91</v>
      </c>
      <c r="F130" s="46">
        <f>480*3</f>
        <v>1440</v>
      </c>
      <c r="G130" s="47"/>
      <c r="H130" s="49"/>
      <c r="I130" s="52"/>
      <c r="J130" s="60"/>
      <c r="K130" s="65"/>
    </row>
    <row r="131" spans="1:14" s="67" customFormat="1" x14ac:dyDescent="0.25">
      <c r="A131" s="59" t="s">
        <v>619</v>
      </c>
      <c r="B131" s="45" t="s">
        <v>564</v>
      </c>
      <c r="C131" s="45" t="s">
        <v>525</v>
      </c>
      <c r="D131" s="28" t="s">
        <v>563</v>
      </c>
      <c r="E131" s="45" t="s">
        <v>91</v>
      </c>
      <c r="F131" s="46">
        <v>100</v>
      </c>
      <c r="G131" s="47"/>
      <c r="H131" s="49"/>
      <c r="I131" s="52"/>
      <c r="J131" s="60"/>
      <c r="K131" s="65"/>
    </row>
    <row r="132" spans="1:14" s="67" customFormat="1" x14ac:dyDescent="0.25">
      <c r="A132" s="59" t="s">
        <v>620</v>
      </c>
      <c r="B132" s="45">
        <v>3301</v>
      </c>
      <c r="C132" s="45" t="s">
        <v>90</v>
      </c>
      <c r="D132" s="28" t="s">
        <v>215</v>
      </c>
      <c r="E132" s="45" t="s">
        <v>92</v>
      </c>
      <c r="F132" s="46">
        <v>200</v>
      </c>
      <c r="G132" s="47"/>
      <c r="H132" s="49"/>
      <c r="I132" s="52"/>
      <c r="J132" s="60"/>
      <c r="K132" s="65"/>
    </row>
    <row r="133" spans="1:14" s="67" customFormat="1" x14ac:dyDescent="0.25">
      <c r="A133" s="59" t="s">
        <v>621</v>
      </c>
      <c r="B133" s="45">
        <v>4015</v>
      </c>
      <c r="C133" s="45" t="s">
        <v>90</v>
      </c>
      <c r="D133" s="28" t="s">
        <v>214</v>
      </c>
      <c r="E133" s="45" t="s">
        <v>92</v>
      </c>
      <c r="F133" s="46">
        <v>5</v>
      </c>
      <c r="G133" s="47"/>
      <c r="H133" s="49"/>
      <c r="I133" s="52"/>
      <c r="J133" s="60"/>
      <c r="K133" s="65"/>
    </row>
    <row r="134" spans="1:14" s="67" customFormat="1" ht="30" customHeight="1" x14ac:dyDescent="0.25">
      <c r="A134" s="59" t="s">
        <v>622</v>
      </c>
      <c r="B134" s="53" t="e">
        <f>#REF!</f>
        <v>#REF!</v>
      </c>
      <c r="C134" s="45" t="s">
        <v>103</v>
      </c>
      <c r="D134" s="28" t="s">
        <v>241</v>
      </c>
      <c r="E134" s="45" t="s">
        <v>92</v>
      </c>
      <c r="F134" s="46">
        <v>10</v>
      </c>
      <c r="G134" s="47"/>
      <c r="H134" s="49"/>
      <c r="I134" s="52"/>
      <c r="J134" s="60"/>
      <c r="K134" s="65"/>
    </row>
    <row r="135" spans="1:14" s="67" customFormat="1" x14ac:dyDescent="0.25">
      <c r="A135" s="59" t="s">
        <v>623</v>
      </c>
      <c r="B135" s="45" t="s">
        <v>217</v>
      </c>
      <c r="C135" s="45" t="s">
        <v>2</v>
      </c>
      <c r="D135" s="28" t="s">
        <v>216</v>
      </c>
      <c r="E135" s="45" t="s">
        <v>92</v>
      </c>
      <c r="F135" s="46">
        <v>1</v>
      </c>
      <c r="G135" s="47"/>
      <c r="H135" s="49"/>
      <c r="I135" s="52"/>
      <c r="J135" s="60"/>
      <c r="K135" s="65"/>
    </row>
    <row r="136" spans="1:14" s="67" customFormat="1" x14ac:dyDescent="0.25">
      <c r="A136" s="59" t="s">
        <v>624</v>
      </c>
      <c r="B136" s="45">
        <v>3252</v>
      </c>
      <c r="C136" s="45" t="s">
        <v>90</v>
      </c>
      <c r="D136" s="28" t="s">
        <v>218</v>
      </c>
      <c r="E136" s="45" t="s">
        <v>92</v>
      </c>
      <c r="F136" s="46">
        <v>300</v>
      </c>
      <c r="G136" s="47"/>
      <c r="H136" s="49"/>
      <c r="I136" s="52"/>
      <c r="J136" s="60"/>
      <c r="K136" s="65"/>
    </row>
    <row r="137" spans="1:14" s="86" customFormat="1" x14ac:dyDescent="0.25">
      <c r="A137" s="79" t="s">
        <v>313</v>
      </c>
      <c r="B137" s="80"/>
      <c r="C137" s="80"/>
      <c r="D137" s="80" t="s">
        <v>243</v>
      </c>
      <c r="E137" s="80"/>
      <c r="F137" s="81"/>
      <c r="G137" s="82"/>
      <c r="H137" s="82"/>
      <c r="I137" s="83">
        <f>SUM(I138:I144)</f>
        <v>0</v>
      </c>
      <c r="J137" s="83">
        <f>SUM(J138:J144)</f>
        <v>0</v>
      </c>
      <c r="K137" s="85"/>
      <c r="N137" s="87"/>
    </row>
    <row r="138" spans="1:14" s="67" customFormat="1" ht="30" x14ac:dyDescent="0.25">
      <c r="A138" s="59" t="s">
        <v>314</v>
      </c>
      <c r="B138" s="45">
        <v>91940</v>
      </c>
      <c r="C138" s="45" t="s">
        <v>11</v>
      </c>
      <c r="D138" s="28" t="s">
        <v>99</v>
      </c>
      <c r="E138" s="45" t="s">
        <v>92</v>
      </c>
      <c r="F138" s="46">
        <v>52</v>
      </c>
      <c r="G138" s="47"/>
      <c r="H138" s="49"/>
      <c r="I138" s="52"/>
      <c r="J138" s="60"/>
      <c r="K138" s="65"/>
    </row>
    <row r="139" spans="1:14" s="67" customFormat="1" ht="30" x14ac:dyDescent="0.25">
      <c r="A139" s="59" t="s">
        <v>315</v>
      </c>
      <c r="B139" s="45">
        <v>91943</v>
      </c>
      <c r="C139" s="45" t="s">
        <v>11</v>
      </c>
      <c r="D139" s="28" t="s">
        <v>555</v>
      </c>
      <c r="E139" s="45" t="s">
        <v>92</v>
      </c>
      <c r="F139" s="46">
        <v>7</v>
      </c>
      <c r="G139" s="47"/>
      <c r="H139" s="49"/>
      <c r="I139" s="52"/>
      <c r="J139" s="60"/>
      <c r="K139" s="65"/>
    </row>
    <row r="140" spans="1:14" s="67" customFormat="1" ht="30" x14ac:dyDescent="0.25">
      <c r="A140" s="59" t="s">
        <v>404</v>
      </c>
      <c r="B140" s="45">
        <v>91953</v>
      </c>
      <c r="C140" s="45" t="s">
        <v>11</v>
      </c>
      <c r="D140" s="28" t="s">
        <v>556</v>
      </c>
      <c r="E140" s="45" t="s">
        <v>92</v>
      </c>
      <c r="F140" s="46">
        <v>16</v>
      </c>
      <c r="G140" s="47"/>
      <c r="H140" s="49"/>
      <c r="I140" s="52"/>
      <c r="J140" s="60"/>
      <c r="K140" s="65"/>
    </row>
    <row r="141" spans="1:14" s="67" customFormat="1" ht="30" x14ac:dyDescent="0.25">
      <c r="A141" s="59" t="s">
        <v>405</v>
      </c>
      <c r="B141" s="45">
        <v>91959</v>
      </c>
      <c r="C141" s="45" t="s">
        <v>11</v>
      </c>
      <c r="D141" s="28" t="s">
        <v>557</v>
      </c>
      <c r="E141" s="45" t="s">
        <v>92</v>
      </c>
      <c r="F141" s="46">
        <v>3</v>
      </c>
      <c r="G141" s="47"/>
      <c r="H141" s="49"/>
      <c r="I141" s="52"/>
      <c r="J141" s="60"/>
      <c r="K141" s="65"/>
    </row>
    <row r="142" spans="1:14" s="67" customFormat="1" ht="30" x14ac:dyDescent="0.25">
      <c r="A142" s="59" t="s">
        <v>625</v>
      </c>
      <c r="B142" s="45">
        <v>91967</v>
      </c>
      <c r="C142" s="45" t="s">
        <v>11</v>
      </c>
      <c r="D142" s="28" t="s">
        <v>235</v>
      </c>
      <c r="E142" s="45" t="s">
        <v>92</v>
      </c>
      <c r="F142" s="46">
        <v>3</v>
      </c>
      <c r="G142" s="47"/>
      <c r="H142" s="49"/>
      <c r="I142" s="52"/>
      <c r="J142" s="60"/>
      <c r="K142" s="65"/>
    </row>
    <row r="143" spans="1:14" s="67" customFormat="1" ht="30" x14ac:dyDescent="0.25">
      <c r="A143" s="59" t="s">
        <v>626</v>
      </c>
      <c r="B143" s="45">
        <v>92005</v>
      </c>
      <c r="C143" s="45" t="s">
        <v>11</v>
      </c>
      <c r="D143" s="28" t="s">
        <v>237</v>
      </c>
      <c r="E143" s="45" t="s">
        <v>92</v>
      </c>
      <c r="F143" s="46">
        <v>30</v>
      </c>
      <c r="G143" s="47"/>
      <c r="H143" s="49"/>
      <c r="I143" s="52"/>
      <c r="J143" s="60"/>
      <c r="K143" s="65"/>
    </row>
    <row r="144" spans="1:14" s="67" customFormat="1" ht="30" x14ac:dyDescent="0.25">
      <c r="A144" s="59" t="s">
        <v>627</v>
      </c>
      <c r="B144" s="45">
        <v>92019</v>
      </c>
      <c r="C144" s="45" t="s">
        <v>11</v>
      </c>
      <c r="D144" s="28" t="s">
        <v>554</v>
      </c>
      <c r="E144" s="45" t="s">
        <v>92</v>
      </c>
      <c r="F144" s="46">
        <v>7</v>
      </c>
      <c r="G144" s="47"/>
      <c r="H144" s="49"/>
      <c r="I144" s="52"/>
      <c r="J144" s="60"/>
      <c r="K144" s="65"/>
    </row>
    <row r="145" spans="1:14" s="86" customFormat="1" x14ac:dyDescent="0.25">
      <c r="A145" s="79" t="s">
        <v>316</v>
      </c>
      <c r="B145" s="80"/>
      <c r="C145" s="80"/>
      <c r="D145" s="80" t="s">
        <v>219</v>
      </c>
      <c r="E145" s="80"/>
      <c r="F145" s="81"/>
      <c r="G145" s="82"/>
      <c r="H145" s="82"/>
      <c r="I145" s="83">
        <f>SUM(I146:I155)</f>
        <v>0</v>
      </c>
      <c r="J145" s="83">
        <f>SUM(J146:J155)</f>
        <v>0</v>
      </c>
      <c r="K145" s="85"/>
      <c r="N145" s="87"/>
    </row>
    <row r="146" spans="1:14" s="67" customFormat="1" ht="30" x14ac:dyDescent="0.25">
      <c r="A146" s="59" t="s">
        <v>317</v>
      </c>
      <c r="B146" s="45" t="s">
        <v>223</v>
      </c>
      <c r="C146" s="45" t="s">
        <v>2</v>
      </c>
      <c r="D146" s="28" t="s">
        <v>523</v>
      </c>
      <c r="E146" s="45" t="s">
        <v>91</v>
      </c>
      <c r="F146" s="46">
        <f>77*3</f>
        <v>231</v>
      </c>
      <c r="G146" s="47"/>
      <c r="H146" s="49"/>
      <c r="I146" s="52"/>
      <c r="J146" s="60"/>
      <c r="K146" s="65"/>
    </row>
    <row r="147" spans="1:14" s="67" customFormat="1" ht="30" x14ac:dyDescent="0.25">
      <c r="A147" s="59" t="s">
        <v>318</v>
      </c>
      <c r="B147" s="45" t="s">
        <v>225</v>
      </c>
      <c r="C147" s="45" t="s">
        <v>2</v>
      </c>
      <c r="D147" s="28" t="s">
        <v>224</v>
      </c>
      <c r="E147" s="45" t="s">
        <v>91</v>
      </c>
      <c r="F147" s="46">
        <f>56*3</f>
        <v>168</v>
      </c>
      <c r="G147" s="47"/>
      <c r="H147" s="49"/>
      <c r="I147" s="52"/>
      <c r="J147" s="60"/>
      <c r="K147" s="65"/>
    </row>
    <row r="148" spans="1:14" s="67" customFormat="1" ht="30" x14ac:dyDescent="0.25">
      <c r="A148" s="59" t="s">
        <v>319</v>
      </c>
      <c r="B148" s="45">
        <v>95801</v>
      </c>
      <c r="C148" s="45" t="s">
        <v>11</v>
      </c>
      <c r="D148" s="28" t="s">
        <v>227</v>
      </c>
      <c r="E148" s="45" t="s">
        <v>92</v>
      </c>
      <c r="F148" s="46">
        <v>118</v>
      </c>
      <c r="G148" s="47"/>
      <c r="H148" s="49"/>
      <c r="I148" s="52"/>
      <c r="J148" s="60"/>
      <c r="K148" s="65"/>
    </row>
    <row r="149" spans="1:14" s="67" customFormat="1" ht="30" x14ac:dyDescent="0.25">
      <c r="A149" s="59" t="s">
        <v>320</v>
      </c>
      <c r="B149" s="45">
        <v>11304</v>
      </c>
      <c r="C149" s="45" t="s">
        <v>90</v>
      </c>
      <c r="D149" s="28" t="s">
        <v>511</v>
      </c>
      <c r="E149" s="45" t="s">
        <v>92</v>
      </c>
      <c r="F149" s="46">
        <v>240</v>
      </c>
      <c r="G149" s="47"/>
      <c r="H149" s="49"/>
      <c r="I149" s="52"/>
      <c r="J149" s="60"/>
      <c r="K149" s="65"/>
    </row>
    <row r="150" spans="1:14" s="67" customFormat="1" x14ac:dyDescent="0.25">
      <c r="A150" s="59" t="s">
        <v>321</v>
      </c>
      <c r="B150" s="45">
        <v>10327</v>
      </c>
      <c r="C150" s="45" t="s">
        <v>90</v>
      </c>
      <c r="D150" s="28" t="s">
        <v>382</v>
      </c>
      <c r="E150" s="45" t="s">
        <v>92</v>
      </c>
      <c r="F150" s="46">
        <v>231</v>
      </c>
      <c r="G150" s="47"/>
      <c r="H150" s="49"/>
      <c r="I150" s="52"/>
      <c r="J150" s="60"/>
      <c r="K150" s="65"/>
    </row>
    <row r="151" spans="1:14" s="67" customFormat="1" ht="30" x14ac:dyDescent="0.25">
      <c r="A151" s="59" t="s">
        <v>406</v>
      </c>
      <c r="B151" s="45">
        <v>7384</v>
      </c>
      <c r="C151" s="45" t="s">
        <v>90</v>
      </c>
      <c r="D151" s="28" t="s">
        <v>539</v>
      </c>
      <c r="E151" s="45" t="s">
        <v>91</v>
      </c>
      <c r="F151" s="46">
        <f>F146+F147</f>
        <v>399</v>
      </c>
      <c r="G151" s="47"/>
      <c r="H151" s="49"/>
      <c r="I151" s="52"/>
      <c r="J151" s="60"/>
      <c r="K151" s="65"/>
    </row>
    <row r="152" spans="1:14" s="67" customFormat="1" x14ac:dyDescent="0.25">
      <c r="A152" s="59" t="s">
        <v>628</v>
      </c>
      <c r="B152" s="45">
        <v>12500</v>
      </c>
      <c r="C152" s="45" t="s">
        <v>90</v>
      </c>
      <c r="D152" s="28" t="s">
        <v>540</v>
      </c>
      <c r="E152" s="45" t="s">
        <v>92</v>
      </c>
      <c r="F152" s="46">
        <v>231</v>
      </c>
      <c r="G152" s="47"/>
      <c r="H152" s="49"/>
      <c r="I152" s="52"/>
      <c r="J152" s="60"/>
      <c r="K152" s="65"/>
    </row>
    <row r="153" spans="1:14" s="67" customFormat="1" x14ac:dyDescent="0.25">
      <c r="A153" s="59" t="s">
        <v>629</v>
      </c>
      <c r="B153" s="45">
        <v>9816</v>
      </c>
      <c r="C153" s="45" t="s">
        <v>90</v>
      </c>
      <c r="D153" s="28" t="s">
        <v>232</v>
      </c>
      <c r="E153" s="45" t="s">
        <v>92</v>
      </c>
      <c r="F153" s="46">
        <f>462*2</f>
        <v>924</v>
      </c>
      <c r="G153" s="47"/>
      <c r="H153" s="49"/>
      <c r="I153" s="52"/>
      <c r="J153" s="60"/>
      <c r="K153" s="65"/>
    </row>
    <row r="154" spans="1:14" s="67" customFormat="1" x14ac:dyDescent="0.25">
      <c r="A154" s="59" t="s">
        <v>630</v>
      </c>
      <c r="B154" s="45">
        <v>9832</v>
      </c>
      <c r="C154" s="45" t="s">
        <v>90</v>
      </c>
      <c r="D154" s="28" t="s">
        <v>234</v>
      </c>
      <c r="E154" s="45" t="s">
        <v>92</v>
      </c>
      <c r="F154" s="46">
        <f>462*2</f>
        <v>924</v>
      </c>
      <c r="G154" s="47"/>
      <c r="H154" s="49"/>
      <c r="I154" s="52"/>
      <c r="J154" s="60"/>
      <c r="K154" s="65"/>
    </row>
    <row r="155" spans="1:14" s="67" customFormat="1" x14ac:dyDescent="0.25">
      <c r="A155" s="59" t="s">
        <v>631</v>
      </c>
      <c r="B155" s="45">
        <v>10620</v>
      </c>
      <c r="C155" s="45" t="s">
        <v>90</v>
      </c>
      <c r="D155" s="28" t="s">
        <v>244</v>
      </c>
      <c r="E155" s="45" t="s">
        <v>92</v>
      </c>
      <c r="F155" s="46">
        <v>500</v>
      </c>
      <c r="G155" s="47"/>
      <c r="H155" s="49"/>
      <c r="I155" s="52"/>
      <c r="J155" s="60"/>
      <c r="K155" s="65"/>
    </row>
    <row r="156" spans="1:14" s="86" customFormat="1" x14ac:dyDescent="0.25">
      <c r="A156" s="79" t="s">
        <v>322</v>
      </c>
      <c r="B156" s="80"/>
      <c r="C156" s="80"/>
      <c r="D156" s="80" t="s">
        <v>229</v>
      </c>
      <c r="E156" s="80"/>
      <c r="F156" s="81"/>
      <c r="G156" s="82"/>
      <c r="H156" s="82"/>
      <c r="I156" s="83">
        <f>SUM(I157:I160)</f>
        <v>0</v>
      </c>
      <c r="J156" s="83">
        <f>SUM(J157:J160)</f>
        <v>0</v>
      </c>
      <c r="K156" s="85"/>
      <c r="N156" s="87"/>
    </row>
    <row r="157" spans="1:14" s="67" customFormat="1" ht="30" x14ac:dyDescent="0.25">
      <c r="A157" s="59" t="s">
        <v>323</v>
      </c>
      <c r="B157" s="45">
        <v>723</v>
      </c>
      <c r="C157" s="45" t="s">
        <v>90</v>
      </c>
      <c r="D157" s="28" t="s">
        <v>231</v>
      </c>
      <c r="E157" s="45" t="s">
        <v>92</v>
      </c>
      <c r="F157" s="46">
        <v>29</v>
      </c>
      <c r="G157" s="47"/>
      <c r="H157" s="49"/>
      <c r="I157" s="52"/>
      <c r="J157" s="60"/>
      <c r="K157" s="65"/>
    </row>
    <row r="158" spans="1:14" s="67" customFormat="1" x14ac:dyDescent="0.25">
      <c r="A158" s="59" t="s">
        <v>324</v>
      </c>
      <c r="B158" s="45">
        <v>9816</v>
      </c>
      <c r="C158" s="45" t="s">
        <v>90</v>
      </c>
      <c r="D158" s="28" t="s">
        <v>232</v>
      </c>
      <c r="E158" s="45" t="s">
        <v>92</v>
      </c>
      <c r="F158" s="46">
        <v>58</v>
      </c>
      <c r="G158" s="47"/>
      <c r="H158" s="49"/>
      <c r="I158" s="52"/>
      <c r="J158" s="60"/>
      <c r="K158" s="65"/>
    </row>
    <row r="159" spans="1:14" s="67" customFormat="1" x14ac:dyDescent="0.25">
      <c r="A159" s="59" t="s">
        <v>325</v>
      </c>
      <c r="B159" s="45">
        <v>12494</v>
      </c>
      <c r="C159" s="45" t="s">
        <v>90</v>
      </c>
      <c r="D159" s="28" t="s">
        <v>233</v>
      </c>
      <c r="E159" s="45" t="s">
        <v>92</v>
      </c>
      <c r="F159" s="46">
        <v>58</v>
      </c>
      <c r="G159" s="47"/>
      <c r="H159" s="49"/>
      <c r="I159" s="52"/>
      <c r="J159" s="60"/>
      <c r="K159" s="65"/>
    </row>
    <row r="160" spans="1:14" s="67" customFormat="1" x14ac:dyDescent="0.25">
      <c r="A160" s="59" t="s">
        <v>326</v>
      </c>
      <c r="B160" s="45">
        <v>9832</v>
      </c>
      <c r="C160" s="45" t="s">
        <v>90</v>
      </c>
      <c r="D160" s="28" t="s">
        <v>234</v>
      </c>
      <c r="E160" s="45" t="s">
        <v>92</v>
      </c>
      <c r="F160" s="46">
        <v>58</v>
      </c>
      <c r="G160" s="47"/>
      <c r="H160" s="49"/>
      <c r="I160" s="52"/>
      <c r="J160" s="60"/>
      <c r="K160" s="65"/>
    </row>
    <row r="161" spans="1:14" s="86" customFormat="1" x14ac:dyDescent="0.25">
      <c r="A161" s="79" t="s">
        <v>632</v>
      </c>
      <c r="B161" s="80"/>
      <c r="C161" s="80"/>
      <c r="D161" s="80" t="s">
        <v>558</v>
      </c>
      <c r="E161" s="80"/>
      <c r="F161" s="81"/>
      <c r="G161" s="82"/>
      <c r="H161" s="82"/>
      <c r="I161" s="83">
        <f>SUM(I162:I171)</f>
        <v>0</v>
      </c>
      <c r="J161" s="83">
        <f>SUM(J162:J171)</f>
        <v>0</v>
      </c>
      <c r="K161" s="85"/>
      <c r="N161" s="87"/>
    </row>
    <row r="162" spans="1:14" s="67" customFormat="1" ht="45" x14ac:dyDescent="0.25">
      <c r="A162" s="59" t="s">
        <v>633</v>
      </c>
      <c r="B162" s="45">
        <v>101880</v>
      </c>
      <c r="C162" s="45" t="s">
        <v>11</v>
      </c>
      <c r="D162" s="28" t="s">
        <v>562</v>
      </c>
      <c r="E162" s="45" t="s">
        <v>92</v>
      </c>
      <c r="F162" s="46">
        <v>1</v>
      </c>
      <c r="G162" s="47"/>
      <c r="H162" s="49"/>
      <c r="I162" s="52"/>
      <c r="J162" s="60"/>
      <c r="K162" s="65"/>
    </row>
    <row r="163" spans="1:14" s="67" customFormat="1" ht="30" x14ac:dyDescent="0.25">
      <c r="A163" s="59" t="s">
        <v>634</v>
      </c>
      <c r="B163" s="45" t="s">
        <v>522</v>
      </c>
      <c r="C163" s="45" t="s">
        <v>2</v>
      </c>
      <c r="D163" s="28" t="s">
        <v>521</v>
      </c>
      <c r="E163" s="45" t="s">
        <v>92</v>
      </c>
      <c r="F163" s="46">
        <v>1</v>
      </c>
      <c r="G163" s="47"/>
      <c r="H163" s="49"/>
      <c r="I163" s="52"/>
      <c r="J163" s="60"/>
      <c r="K163" s="65"/>
    </row>
    <row r="164" spans="1:14" s="67" customFormat="1" ht="29.25" customHeight="1" x14ac:dyDescent="0.25">
      <c r="A164" s="59" t="s">
        <v>635</v>
      </c>
      <c r="B164" s="45">
        <v>93655</v>
      </c>
      <c r="C164" s="45" t="s">
        <v>11</v>
      </c>
      <c r="D164" s="28" t="s">
        <v>520</v>
      </c>
      <c r="E164" s="45" t="s">
        <v>92</v>
      </c>
      <c r="F164" s="46">
        <v>15</v>
      </c>
      <c r="G164" s="47"/>
      <c r="H164" s="49"/>
      <c r="I164" s="52"/>
      <c r="J164" s="60"/>
      <c r="K164" s="65"/>
    </row>
    <row r="165" spans="1:14" s="67" customFormat="1" ht="30" x14ac:dyDescent="0.25">
      <c r="A165" s="59" t="s">
        <v>636</v>
      </c>
      <c r="B165" s="45">
        <v>93654</v>
      </c>
      <c r="C165" s="45" t="s">
        <v>11</v>
      </c>
      <c r="D165" s="28" t="s">
        <v>449</v>
      </c>
      <c r="E165" s="45" t="s">
        <v>92</v>
      </c>
      <c r="F165" s="46">
        <v>3</v>
      </c>
      <c r="G165" s="47"/>
      <c r="H165" s="49"/>
      <c r="I165" s="52"/>
      <c r="J165" s="60"/>
      <c r="K165" s="65"/>
    </row>
    <row r="166" spans="1:14" s="67" customFormat="1" x14ac:dyDescent="0.25">
      <c r="A166" s="59" t="s">
        <v>637</v>
      </c>
      <c r="B166" s="45" t="s">
        <v>208</v>
      </c>
      <c r="C166" s="45" t="s">
        <v>2</v>
      </c>
      <c r="D166" s="28" t="s">
        <v>207</v>
      </c>
      <c r="E166" s="45" t="s">
        <v>92</v>
      </c>
      <c r="F166" s="46">
        <v>4</v>
      </c>
      <c r="G166" s="47"/>
      <c r="H166" s="49"/>
      <c r="I166" s="52"/>
      <c r="J166" s="60"/>
      <c r="K166" s="65"/>
    </row>
    <row r="167" spans="1:14" s="67" customFormat="1" x14ac:dyDescent="0.25">
      <c r="A167" s="59" t="s">
        <v>638</v>
      </c>
      <c r="B167" s="45" t="s">
        <v>107</v>
      </c>
      <c r="C167" s="45" t="s">
        <v>87</v>
      </c>
      <c r="D167" s="28" t="s">
        <v>561</v>
      </c>
      <c r="E167" s="45" t="s">
        <v>92</v>
      </c>
      <c r="F167" s="46">
        <v>1</v>
      </c>
      <c r="G167" s="47"/>
      <c r="H167" s="49"/>
      <c r="I167" s="52"/>
      <c r="J167" s="60"/>
      <c r="K167" s="65"/>
    </row>
    <row r="168" spans="1:14" s="67" customFormat="1" x14ac:dyDescent="0.25">
      <c r="A168" s="59" t="s">
        <v>639</v>
      </c>
      <c r="B168" s="53" t="e">
        <f>#REF!</f>
        <v>#REF!</v>
      </c>
      <c r="C168" s="45" t="s">
        <v>87</v>
      </c>
      <c r="D168" s="28" t="e">
        <f>#REF!</f>
        <v>#REF!</v>
      </c>
      <c r="E168" s="45" t="s">
        <v>92</v>
      </c>
      <c r="F168" s="46">
        <v>1</v>
      </c>
      <c r="G168" s="47"/>
      <c r="H168" s="49"/>
      <c r="I168" s="52"/>
      <c r="J168" s="60"/>
      <c r="K168" s="65"/>
    </row>
    <row r="169" spans="1:14" s="67" customFormat="1" x14ac:dyDescent="0.25">
      <c r="A169" s="59" t="s">
        <v>640</v>
      </c>
      <c r="B169" s="53" t="e">
        <f>#REF!</f>
        <v>#REF!</v>
      </c>
      <c r="C169" s="45" t="s">
        <v>87</v>
      </c>
      <c r="D169" s="28" t="s">
        <v>239</v>
      </c>
      <c r="E169" s="45" t="s">
        <v>240</v>
      </c>
      <c r="F169" s="46">
        <v>1</v>
      </c>
      <c r="G169" s="47"/>
      <c r="H169" s="49"/>
      <c r="I169" s="52"/>
      <c r="J169" s="60"/>
      <c r="K169" s="65"/>
    </row>
    <row r="170" spans="1:14" s="67" customFormat="1" x14ac:dyDescent="0.25">
      <c r="A170" s="59" t="s">
        <v>641</v>
      </c>
      <c r="B170" s="45" t="s">
        <v>576</v>
      </c>
      <c r="C170" s="45" t="s">
        <v>103</v>
      </c>
      <c r="D170" s="28" t="s">
        <v>396</v>
      </c>
      <c r="E170" s="45" t="s">
        <v>228</v>
      </c>
      <c r="F170" s="46">
        <v>1</v>
      </c>
      <c r="G170" s="47"/>
      <c r="H170" s="49"/>
      <c r="I170" s="52"/>
      <c r="J170" s="60"/>
      <c r="K170" s="65"/>
    </row>
    <row r="171" spans="1:14" s="67" customFormat="1" x14ac:dyDescent="0.25">
      <c r="A171" s="59" t="s">
        <v>642</v>
      </c>
      <c r="B171" s="45" t="s">
        <v>577</v>
      </c>
      <c r="C171" s="45" t="s">
        <v>103</v>
      </c>
      <c r="D171" s="28" t="s">
        <v>560</v>
      </c>
      <c r="E171" s="45" t="s">
        <v>92</v>
      </c>
      <c r="F171" s="46">
        <v>1</v>
      </c>
      <c r="G171" s="47"/>
      <c r="H171" s="49"/>
      <c r="I171" s="52"/>
      <c r="J171" s="60"/>
      <c r="K171" s="65"/>
    </row>
    <row r="172" spans="1:14" s="86" customFormat="1" x14ac:dyDescent="0.25">
      <c r="A172" s="79" t="s">
        <v>643</v>
      </c>
      <c r="B172" s="80"/>
      <c r="C172" s="80"/>
      <c r="D172" s="80" t="s">
        <v>559</v>
      </c>
      <c r="E172" s="80"/>
      <c r="F172" s="88"/>
      <c r="G172" s="82"/>
      <c r="H172" s="82"/>
      <c r="I172" s="83">
        <f>SUM(I173:I178)</f>
        <v>0</v>
      </c>
      <c r="J172" s="83">
        <f>SUM(J173:J178)</f>
        <v>0</v>
      </c>
      <c r="K172" s="85"/>
      <c r="N172" s="87"/>
    </row>
    <row r="173" spans="1:14" s="67" customFormat="1" ht="30" x14ac:dyDescent="0.25">
      <c r="A173" s="59" t="s">
        <v>644</v>
      </c>
      <c r="B173" s="45" t="s">
        <v>220</v>
      </c>
      <c r="C173" s="45" t="s">
        <v>2</v>
      </c>
      <c r="D173" s="28" t="s">
        <v>381</v>
      </c>
      <c r="E173" s="45" t="s">
        <v>91</v>
      </c>
      <c r="F173" s="46">
        <f>3*3</f>
        <v>9</v>
      </c>
      <c r="G173" s="47"/>
      <c r="H173" s="49"/>
      <c r="I173" s="52"/>
      <c r="J173" s="60"/>
      <c r="K173" s="65"/>
    </row>
    <row r="174" spans="1:14" s="67" customFormat="1" ht="30" x14ac:dyDescent="0.25">
      <c r="A174" s="59" t="s">
        <v>645</v>
      </c>
      <c r="B174" s="45">
        <v>92988</v>
      </c>
      <c r="C174" s="45" t="s">
        <v>11</v>
      </c>
      <c r="D174" s="28" t="s">
        <v>516</v>
      </c>
      <c r="E174" s="45" t="s">
        <v>91</v>
      </c>
      <c r="F174" s="46">
        <f>36+12</f>
        <v>48</v>
      </c>
      <c r="G174" s="47"/>
      <c r="H174" s="49"/>
      <c r="I174" s="52"/>
      <c r="J174" s="60"/>
      <c r="K174" s="65"/>
    </row>
    <row r="175" spans="1:14" s="67" customFormat="1" ht="30" x14ac:dyDescent="0.25">
      <c r="A175" s="59" t="s">
        <v>646</v>
      </c>
      <c r="B175" s="45">
        <v>91934</v>
      </c>
      <c r="C175" s="45" t="s">
        <v>11</v>
      </c>
      <c r="D175" s="28" t="s">
        <v>517</v>
      </c>
      <c r="E175" s="45" t="s">
        <v>91</v>
      </c>
      <c r="F175" s="46">
        <v>12</v>
      </c>
      <c r="G175" s="47"/>
      <c r="H175" s="49"/>
      <c r="I175" s="52"/>
      <c r="J175" s="60"/>
      <c r="K175" s="65"/>
    </row>
    <row r="176" spans="1:14" s="67" customFormat="1" ht="30" x14ac:dyDescent="0.25">
      <c r="A176" s="59" t="s">
        <v>647</v>
      </c>
      <c r="B176" s="45" t="s">
        <v>519</v>
      </c>
      <c r="C176" s="45" t="s">
        <v>2</v>
      </c>
      <c r="D176" s="28" t="s">
        <v>518</v>
      </c>
      <c r="E176" s="45" t="s">
        <v>92</v>
      </c>
      <c r="F176" s="46">
        <v>2</v>
      </c>
      <c r="G176" s="47"/>
      <c r="H176" s="49"/>
      <c r="I176" s="52"/>
      <c r="J176" s="60"/>
      <c r="K176" s="65"/>
    </row>
    <row r="177" spans="1:14" s="67" customFormat="1" x14ac:dyDescent="0.25">
      <c r="A177" s="59" t="s">
        <v>648</v>
      </c>
      <c r="B177" s="45" t="s">
        <v>573</v>
      </c>
      <c r="C177" s="45" t="s">
        <v>103</v>
      </c>
      <c r="D177" s="28" t="s">
        <v>565</v>
      </c>
      <c r="E177" s="45" t="s">
        <v>92</v>
      </c>
      <c r="F177" s="46">
        <v>4</v>
      </c>
      <c r="G177" s="47"/>
      <c r="H177" s="49"/>
      <c r="I177" s="52"/>
      <c r="J177" s="60"/>
      <c r="K177" s="65"/>
    </row>
    <row r="178" spans="1:14" s="67" customFormat="1" x14ac:dyDescent="0.25">
      <c r="A178" s="59" t="s">
        <v>649</v>
      </c>
      <c r="B178" s="45">
        <v>9427</v>
      </c>
      <c r="C178" s="45" t="s">
        <v>90</v>
      </c>
      <c r="D178" s="28" t="s">
        <v>566</v>
      </c>
      <c r="E178" s="45" t="s">
        <v>92</v>
      </c>
      <c r="F178" s="46">
        <v>9</v>
      </c>
      <c r="G178" s="47"/>
      <c r="H178" s="49"/>
      <c r="I178" s="52"/>
      <c r="J178" s="60"/>
      <c r="K178" s="65"/>
    </row>
    <row r="179" spans="1:14" s="67" customFormat="1" x14ac:dyDescent="0.25">
      <c r="A179" s="74"/>
      <c r="B179" s="75"/>
      <c r="C179" s="75"/>
      <c r="D179" s="75"/>
      <c r="E179" s="75"/>
      <c r="F179" s="75"/>
      <c r="G179" s="75"/>
      <c r="H179" s="75"/>
      <c r="I179" s="75"/>
      <c r="J179" s="71"/>
      <c r="K179" s="65"/>
    </row>
    <row r="180" spans="1:14" s="3" customFormat="1" x14ac:dyDescent="0.25">
      <c r="A180" s="58">
        <v>9</v>
      </c>
      <c r="B180" s="5"/>
      <c r="C180" s="5"/>
      <c r="D180" s="5" t="s">
        <v>108</v>
      </c>
      <c r="E180" s="5"/>
      <c r="F180" s="6"/>
      <c r="G180" s="7"/>
      <c r="H180" s="7"/>
      <c r="I180" s="4">
        <f>SUM(I181,I183,I201,I205,I207,I223)</f>
        <v>0</v>
      </c>
      <c r="J180" s="4">
        <f>SUM(J181,J183,J201,J205,J207,J223)</f>
        <v>0</v>
      </c>
      <c r="K180" s="56"/>
      <c r="N180" s="39"/>
    </row>
    <row r="181" spans="1:14" s="86" customFormat="1" x14ac:dyDescent="0.25">
      <c r="A181" s="79" t="s">
        <v>45</v>
      </c>
      <c r="B181" s="80"/>
      <c r="C181" s="80"/>
      <c r="D181" s="80" t="s">
        <v>204</v>
      </c>
      <c r="E181" s="80"/>
      <c r="F181" s="81"/>
      <c r="G181" s="82"/>
      <c r="H181" s="82"/>
      <c r="I181" s="83">
        <f>SUM(I182)</f>
        <v>0</v>
      </c>
      <c r="J181" s="83">
        <f>SUM(J182)</f>
        <v>0</v>
      </c>
      <c r="K181" s="85"/>
      <c r="N181" s="87"/>
    </row>
    <row r="182" spans="1:14" s="67" customFormat="1" ht="32.25" customHeight="1" x14ac:dyDescent="0.25">
      <c r="A182" s="59" t="s">
        <v>327</v>
      </c>
      <c r="B182" s="45">
        <v>90456</v>
      </c>
      <c r="C182" s="45" t="s">
        <v>11</v>
      </c>
      <c r="D182" s="28" t="s">
        <v>238</v>
      </c>
      <c r="E182" s="45" t="s">
        <v>92</v>
      </c>
      <c r="F182" s="46">
        <f>F211+F212</f>
        <v>47</v>
      </c>
      <c r="G182" s="47"/>
      <c r="H182" s="49"/>
      <c r="I182" s="52"/>
      <c r="J182" s="60"/>
      <c r="K182" s="65"/>
    </row>
    <row r="183" spans="1:14" s="86" customFormat="1" x14ac:dyDescent="0.25">
      <c r="A183" s="79" t="s">
        <v>46</v>
      </c>
      <c r="B183" s="80"/>
      <c r="C183" s="80"/>
      <c r="D183" s="80" t="s">
        <v>253</v>
      </c>
      <c r="E183" s="80"/>
      <c r="F183" s="81"/>
      <c r="G183" s="82"/>
      <c r="H183" s="82"/>
      <c r="I183" s="83">
        <f>SUM(I184:I200)</f>
        <v>0</v>
      </c>
      <c r="J183" s="83">
        <f>SUM(J184:J200)</f>
        <v>0</v>
      </c>
      <c r="K183" s="85"/>
      <c r="N183" s="87"/>
    </row>
    <row r="184" spans="1:14" s="67" customFormat="1" x14ac:dyDescent="0.25">
      <c r="A184" s="59" t="s">
        <v>328</v>
      </c>
      <c r="B184" s="45">
        <v>3252</v>
      </c>
      <c r="C184" s="45" t="s">
        <v>90</v>
      </c>
      <c r="D184" s="28" t="s">
        <v>218</v>
      </c>
      <c r="E184" s="45" t="s">
        <v>92</v>
      </c>
      <c r="F184" s="46">
        <v>2000</v>
      </c>
      <c r="G184" s="47"/>
      <c r="H184" s="49"/>
      <c r="I184" s="52"/>
      <c r="J184" s="60"/>
      <c r="K184" s="65"/>
    </row>
    <row r="185" spans="1:14" s="67" customFormat="1" x14ac:dyDescent="0.25">
      <c r="A185" s="59" t="s">
        <v>329</v>
      </c>
      <c r="B185" s="53" t="e">
        <f>#REF!</f>
        <v>#REF!</v>
      </c>
      <c r="C185" s="45" t="s">
        <v>87</v>
      </c>
      <c r="D185" s="28" t="e">
        <f>#REF!</f>
        <v>#REF!</v>
      </c>
      <c r="E185" s="45" t="s">
        <v>92</v>
      </c>
      <c r="F185" s="46">
        <v>1</v>
      </c>
      <c r="G185" s="47"/>
      <c r="H185" s="49"/>
      <c r="I185" s="52"/>
      <c r="J185" s="60"/>
      <c r="K185" s="65"/>
    </row>
    <row r="186" spans="1:14" s="67" customFormat="1" x14ac:dyDescent="0.25">
      <c r="A186" s="59" t="s">
        <v>330</v>
      </c>
      <c r="B186" s="45">
        <v>98305</v>
      </c>
      <c r="C186" s="45" t="s">
        <v>11</v>
      </c>
      <c r="D186" s="28" t="s">
        <v>433</v>
      </c>
      <c r="E186" s="45" t="s">
        <v>92</v>
      </c>
      <c r="F186" s="46">
        <v>1</v>
      </c>
      <c r="G186" s="47"/>
      <c r="H186" s="49"/>
      <c r="I186" s="52"/>
      <c r="J186" s="60"/>
      <c r="K186" s="65"/>
    </row>
    <row r="187" spans="1:14" s="67" customFormat="1" x14ac:dyDescent="0.25">
      <c r="A187" s="59" t="s">
        <v>439</v>
      </c>
      <c r="B187" s="45" t="s">
        <v>435</v>
      </c>
      <c r="C187" s="45" t="s">
        <v>2</v>
      </c>
      <c r="D187" s="28" t="s">
        <v>434</v>
      </c>
      <c r="E187" s="45" t="s">
        <v>228</v>
      </c>
      <c r="F187" s="46">
        <f>3*2</f>
        <v>6</v>
      </c>
      <c r="G187" s="47"/>
      <c r="H187" s="49"/>
      <c r="I187" s="52"/>
      <c r="J187" s="60"/>
      <c r="K187" s="65"/>
    </row>
    <row r="188" spans="1:14" s="67" customFormat="1" x14ac:dyDescent="0.25">
      <c r="A188" s="59" t="s">
        <v>440</v>
      </c>
      <c r="B188" s="45">
        <v>10727</v>
      </c>
      <c r="C188" s="45" t="s">
        <v>90</v>
      </c>
      <c r="D188" s="28" t="s">
        <v>436</v>
      </c>
      <c r="E188" s="45" t="s">
        <v>92</v>
      </c>
      <c r="F188" s="46">
        <f>2*2</f>
        <v>4</v>
      </c>
      <c r="G188" s="47"/>
      <c r="H188" s="49"/>
      <c r="I188" s="52"/>
      <c r="J188" s="60"/>
      <c r="K188" s="65"/>
    </row>
    <row r="189" spans="1:14" s="67" customFormat="1" x14ac:dyDescent="0.25">
      <c r="A189" s="59" t="s">
        <v>441</v>
      </c>
      <c r="B189" s="45">
        <v>10726</v>
      </c>
      <c r="C189" s="45" t="s">
        <v>90</v>
      </c>
      <c r="D189" s="28" t="s">
        <v>437</v>
      </c>
      <c r="E189" s="45" t="s">
        <v>92</v>
      </c>
      <c r="F189" s="46">
        <v>3</v>
      </c>
      <c r="G189" s="47"/>
      <c r="H189" s="49"/>
      <c r="I189" s="52"/>
      <c r="J189" s="60"/>
      <c r="K189" s="65"/>
    </row>
    <row r="190" spans="1:14" s="67" customFormat="1" ht="30" x14ac:dyDescent="0.25">
      <c r="A190" s="59" t="s">
        <v>442</v>
      </c>
      <c r="B190" s="45" t="s">
        <v>475</v>
      </c>
      <c r="C190" s="45" t="s">
        <v>87</v>
      </c>
      <c r="D190" s="28" t="s">
        <v>438</v>
      </c>
      <c r="E190" s="45" t="s">
        <v>92</v>
      </c>
      <c r="F190" s="46">
        <v>140</v>
      </c>
      <c r="G190" s="47"/>
      <c r="H190" s="49"/>
      <c r="I190" s="52"/>
      <c r="J190" s="60"/>
      <c r="K190" s="65"/>
    </row>
    <row r="191" spans="1:14" s="67" customFormat="1" x14ac:dyDescent="0.25">
      <c r="A191" s="59" t="s">
        <v>443</v>
      </c>
      <c r="B191" s="45" t="s">
        <v>430</v>
      </c>
      <c r="C191" s="45" t="s">
        <v>2</v>
      </c>
      <c r="D191" s="28" t="s">
        <v>429</v>
      </c>
      <c r="E191" s="45" t="s">
        <v>92</v>
      </c>
      <c r="F191" s="46">
        <v>14</v>
      </c>
      <c r="G191" s="47"/>
      <c r="H191" s="49"/>
      <c r="I191" s="52"/>
      <c r="J191" s="60"/>
      <c r="K191" s="65"/>
    </row>
    <row r="192" spans="1:14" s="67" customFormat="1" x14ac:dyDescent="0.25">
      <c r="A192" s="59" t="s">
        <v>444</v>
      </c>
      <c r="B192" s="45" t="s">
        <v>427</v>
      </c>
      <c r="C192" s="45" t="s">
        <v>2</v>
      </c>
      <c r="D192" s="28" t="s">
        <v>428</v>
      </c>
      <c r="E192" s="45" t="s">
        <v>228</v>
      </c>
      <c r="F192" s="46">
        <v>3</v>
      </c>
      <c r="G192" s="47"/>
      <c r="H192" s="49"/>
      <c r="I192" s="52"/>
      <c r="J192" s="60"/>
      <c r="K192" s="65"/>
    </row>
    <row r="193" spans="1:14" s="67" customFormat="1" x14ac:dyDescent="0.25">
      <c r="A193" s="59" t="s">
        <v>445</v>
      </c>
      <c r="B193" s="45" t="s">
        <v>432</v>
      </c>
      <c r="C193" s="45" t="s">
        <v>2</v>
      </c>
      <c r="D193" s="28" t="s">
        <v>431</v>
      </c>
      <c r="E193" s="45" t="s">
        <v>92</v>
      </c>
      <c r="F193" s="46">
        <v>1</v>
      </c>
      <c r="G193" s="47"/>
      <c r="H193" s="49"/>
      <c r="I193" s="52"/>
      <c r="J193" s="60"/>
      <c r="K193" s="65"/>
    </row>
    <row r="194" spans="1:14" s="67" customFormat="1" x14ac:dyDescent="0.25">
      <c r="A194" s="59" t="s">
        <v>446</v>
      </c>
      <c r="B194" s="45" t="s">
        <v>252</v>
      </c>
      <c r="C194" s="45" t="s">
        <v>2</v>
      </c>
      <c r="D194" s="28" t="s">
        <v>251</v>
      </c>
      <c r="E194" s="45" t="s">
        <v>91</v>
      </c>
      <c r="F194" s="46">
        <v>120</v>
      </c>
      <c r="G194" s="47"/>
      <c r="H194" s="49"/>
      <c r="I194" s="52"/>
      <c r="J194" s="60"/>
      <c r="K194" s="65"/>
    </row>
    <row r="195" spans="1:14" s="67" customFormat="1" x14ac:dyDescent="0.25">
      <c r="A195" s="59" t="s">
        <v>447</v>
      </c>
      <c r="B195" s="45">
        <v>11230</v>
      </c>
      <c r="C195" s="45" t="s">
        <v>90</v>
      </c>
      <c r="D195" s="28" t="s">
        <v>426</v>
      </c>
      <c r="E195" s="45" t="s">
        <v>92</v>
      </c>
      <c r="F195" s="46">
        <v>8</v>
      </c>
      <c r="G195" s="47"/>
      <c r="H195" s="49"/>
      <c r="I195" s="52"/>
      <c r="J195" s="60"/>
      <c r="K195" s="65"/>
    </row>
    <row r="196" spans="1:14" s="67" customFormat="1" ht="30" x14ac:dyDescent="0.25">
      <c r="A196" s="59" t="s">
        <v>448</v>
      </c>
      <c r="B196" s="45">
        <v>98270</v>
      </c>
      <c r="C196" s="45" t="s">
        <v>11</v>
      </c>
      <c r="D196" s="28" t="s">
        <v>550</v>
      </c>
      <c r="E196" s="45" t="s">
        <v>91</v>
      </c>
      <c r="F196" s="46">
        <v>30</v>
      </c>
      <c r="G196" s="47"/>
      <c r="H196" s="49"/>
      <c r="I196" s="52"/>
      <c r="J196" s="60"/>
      <c r="K196" s="65"/>
    </row>
    <row r="197" spans="1:14" s="67" customFormat="1" ht="30" x14ac:dyDescent="0.25">
      <c r="A197" s="59" t="s">
        <v>464</v>
      </c>
      <c r="B197" s="45">
        <v>98270</v>
      </c>
      <c r="C197" s="45" t="s">
        <v>11</v>
      </c>
      <c r="D197" s="28" t="s">
        <v>550</v>
      </c>
      <c r="E197" s="45" t="s">
        <v>91</v>
      </c>
      <c r="F197" s="46">
        <v>30</v>
      </c>
      <c r="G197" s="47"/>
      <c r="H197" s="49"/>
      <c r="I197" s="52"/>
      <c r="J197" s="60"/>
      <c r="K197" s="65"/>
    </row>
    <row r="198" spans="1:14" s="67" customFormat="1" ht="30" x14ac:dyDescent="0.25">
      <c r="A198" s="59" t="s">
        <v>513</v>
      </c>
      <c r="B198" s="45" t="s">
        <v>425</v>
      </c>
      <c r="C198" s="45" t="s">
        <v>2</v>
      </c>
      <c r="D198" s="28" t="s">
        <v>551</v>
      </c>
      <c r="E198" s="45" t="s">
        <v>92</v>
      </c>
      <c r="F198" s="46">
        <v>8</v>
      </c>
      <c r="G198" s="47"/>
      <c r="H198" s="49"/>
      <c r="I198" s="52"/>
      <c r="J198" s="60"/>
      <c r="K198" s="65"/>
    </row>
    <row r="199" spans="1:14" s="67" customFormat="1" x14ac:dyDescent="0.25">
      <c r="A199" s="59" t="s">
        <v>514</v>
      </c>
      <c r="B199" s="45" t="s">
        <v>476</v>
      </c>
      <c r="C199" s="45" t="s">
        <v>87</v>
      </c>
      <c r="D199" s="28" t="s">
        <v>552</v>
      </c>
      <c r="E199" s="45" t="s">
        <v>92</v>
      </c>
      <c r="F199" s="46">
        <v>2</v>
      </c>
      <c r="G199" s="47"/>
      <c r="H199" s="49"/>
      <c r="I199" s="52"/>
      <c r="J199" s="60"/>
      <c r="K199" s="65"/>
    </row>
    <row r="200" spans="1:14" s="67" customFormat="1" x14ac:dyDescent="0.25">
      <c r="A200" s="59" t="s">
        <v>650</v>
      </c>
      <c r="B200" s="45" t="s">
        <v>477</v>
      </c>
      <c r="C200" s="45" t="s">
        <v>87</v>
      </c>
      <c r="D200" s="28" t="s">
        <v>465</v>
      </c>
      <c r="E200" s="45" t="s">
        <v>92</v>
      </c>
      <c r="F200" s="46">
        <v>1</v>
      </c>
      <c r="G200" s="47"/>
      <c r="H200" s="49"/>
      <c r="I200" s="52"/>
      <c r="J200" s="60"/>
      <c r="K200" s="65"/>
    </row>
    <row r="201" spans="1:14" s="86" customFormat="1" x14ac:dyDescent="0.25">
      <c r="A201" s="79" t="s">
        <v>47</v>
      </c>
      <c r="B201" s="80"/>
      <c r="C201" s="80"/>
      <c r="D201" s="80" t="s">
        <v>250</v>
      </c>
      <c r="E201" s="80"/>
      <c r="F201" s="81"/>
      <c r="G201" s="82"/>
      <c r="H201" s="82"/>
      <c r="I201" s="83">
        <f>SUM(I202:I204)</f>
        <v>0</v>
      </c>
      <c r="J201" s="83">
        <f>SUM(J202:J204)</f>
        <v>0</v>
      </c>
      <c r="K201" s="85"/>
      <c r="N201" s="87"/>
    </row>
    <row r="202" spans="1:14" s="67" customFormat="1" x14ac:dyDescent="0.25">
      <c r="A202" s="59" t="s">
        <v>331</v>
      </c>
      <c r="B202" s="45" t="s">
        <v>252</v>
      </c>
      <c r="C202" s="45" t="s">
        <v>2</v>
      </c>
      <c r="D202" s="28" t="s">
        <v>251</v>
      </c>
      <c r="E202" s="45" t="s">
        <v>91</v>
      </c>
      <c r="F202" s="46">
        <v>4985</v>
      </c>
      <c r="G202" s="47"/>
      <c r="H202" s="49"/>
      <c r="I202" s="52"/>
      <c r="J202" s="60"/>
      <c r="K202" s="65"/>
    </row>
    <row r="203" spans="1:14" s="67" customFormat="1" x14ac:dyDescent="0.25">
      <c r="A203" s="59" t="s">
        <v>407</v>
      </c>
      <c r="B203" s="45">
        <v>10268</v>
      </c>
      <c r="C203" s="45" t="s">
        <v>90</v>
      </c>
      <c r="D203" s="28" t="s">
        <v>395</v>
      </c>
      <c r="E203" s="45" t="s">
        <v>92</v>
      </c>
      <c r="F203" s="46">
        <v>61</v>
      </c>
      <c r="G203" s="47"/>
      <c r="H203" s="49"/>
      <c r="I203" s="52"/>
      <c r="J203" s="60"/>
      <c r="K203" s="65"/>
    </row>
    <row r="204" spans="1:14" s="67" customFormat="1" x14ac:dyDescent="0.25">
      <c r="A204" s="59" t="s">
        <v>651</v>
      </c>
      <c r="B204" s="45">
        <v>11230</v>
      </c>
      <c r="C204" s="45" t="s">
        <v>90</v>
      </c>
      <c r="D204" s="28" t="s">
        <v>426</v>
      </c>
      <c r="E204" s="45" t="s">
        <v>92</v>
      </c>
      <c r="F204" s="46">
        <f>61+57</f>
        <v>118</v>
      </c>
      <c r="G204" s="47"/>
      <c r="H204" s="49"/>
      <c r="I204" s="52"/>
      <c r="J204" s="60"/>
      <c r="K204" s="65"/>
    </row>
    <row r="205" spans="1:14" s="86" customFormat="1" x14ac:dyDescent="0.25">
      <c r="A205" s="79" t="s">
        <v>48</v>
      </c>
      <c r="B205" s="80"/>
      <c r="C205" s="80"/>
      <c r="D205" s="80" t="s">
        <v>247</v>
      </c>
      <c r="E205" s="80"/>
      <c r="F205" s="81"/>
      <c r="G205" s="82"/>
      <c r="H205" s="82"/>
      <c r="I205" s="83">
        <f>SUM(I206)</f>
        <v>0</v>
      </c>
      <c r="J205" s="84">
        <f>SUM(J206)</f>
        <v>0</v>
      </c>
      <c r="K205" s="85"/>
      <c r="N205" s="87"/>
    </row>
    <row r="206" spans="1:14" s="67" customFormat="1" x14ac:dyDescent="0.25">
      <c r="A206" s="59" t="s">
        <v>332</v>
      </c>
      <c r="B206" s="45" t="s">
        <v>249</v>
      </c>
      <c r="C206" s="45" t="s">
        <v>2</v>
      </c>
      <c r="D206" s="28" t="s">
        <v>248</v>
      </c>
      <c r="E206" s="45" t="s">
        <v>92</v>
      </c>
      <c r="F206" s="46">
        <v>118</v>
      </c>
      <c r="G206" s="47"/>
      <c r="H206" s="49"/>
      <c r="I206" s="52"/>
      <c r="J206" s="60"/>
      <c r="K206" s="65"/>
    </row>
    <row r="207" spans="1:14" s="86" customFormat="1" x14ac:dyDescent="0.25">
      <c r="A207" s="79" t="s">
        <v>49</v>
      </c>
      <c r="B207" s="80"/>
      <c r="C207" s="80"/>
      <c r="D207" s="80" t="s">
        <v>219</v>
      </c>
      <c r="E207" s="80"/>
      <c r="F207" s="81"/>
      <c r="G207" s="82"/>
      <c r="H207" s="82"/>
      <c r="I207" s="83">
        <f>SUM(I208:I222)</f>
        <v>0</v>
      </c>
      <c r="J207" s="83">
        <f>SUM(J208:J222)</f>
        <v>0</v>
      </c>
      <c r="K207" s="85"/>
      <c r="N207" s="87"/>
    </row>
    <row r="208" spans="1:14" s="67" customFormat="1" ht="30" x14ac:dyDescent="0.25">
      <c r="A208" s="59" t="s">
        <v>333</v>
      </c>
      <c r="B208" s="45" t="s">
        <v>222</v>
      </c>
      <c r="C208" s="45" t="s">
        <v>2</v>
      </c>
      <c r="D208" s="28" t="s">
        <v>221</v>
      </c>
      <c r="E208" s="45" t="s">
        <v>91</v>
      </c>
      <c r="F208" s="46">
        <f>46*3</f>
        <v>138</v>
      </c>
      <c r="G208" s="47"/>
      <c r="H208" s="49"/>
      <c r="I208" s="52"/>
      <c r="J208" s="60"/>
      <c r="K208" s="65"/>
    </row>
    <row r="209" spans="1:14" s="67" customFormat="1" ht="30" x14ac:dyDescent="0.25">
      <c r="A209" s="59" t="s">
        <v>334</v>
      </c>
      <c r="B209" s="45" t="s">
        <v>384</v>
      </c>
      <c r="C209" s="45" t="s">
        <v>2</v>
      </c>
      <c r="D209" s="28" t="s">
        <v>383</v>
      </c>
      <c r="E209" s="45" t="s">
        <v>91</v>
      </c>
      <c r="F209" s="46">
        <f>36*3</f>
        <v>108</v>
      </c>
      <c r="G209" s="47"/>
      <c r="H209" s="49"/>
      <c r="I209" s="52"/>
      <c r="J209" s="60"/>
      <c r="K209" s="65"/>
    </row>
    <row r="210" spans="1:14" s="67" customFormat="1" x14ac:dyDescent="0.25">
      <c r="A210" s="59" t="s">
        <v>335</v>
      </c>
      <c r="B210" s="45" t="s">
        <v>478</v>
      </c>
      <c r="C210" s="45" t="s">
        <v>87</v>
      </c>
      <c r="D210" s="28" t="s">
        <v>246</v>
      </c>
      <c r="E210" s="45" t="s">
        <v>92</v>
      </c>
      <c r="F210" s="46">
        <v>138</v>
      </c>
      <c r="G210" s="47"/>
      <c r="H210" s="49"/>
      <c r="I210" s="52"/>
      <c r="J210" s="60"/>
      <c r="K210" s="65"/>
    </row>
    <row r="211" spans="1:14" s="67" customFormat="1" ht="30" x14ac:dyDescent="0.25">
      <c r="A211" s="59" t="s">
        <v>336</v>
      </c>
      <c r="B211" s="45">
        <v>91940</v>
      </c>
      <c r="C211" s="45" t="s">
        <v>11</v>
      </c>
      <c r="D211" s="28" t="s">
        <v>99</v>
      </c>
      <c r="E211" s="45" t="s">
        <v>92</v>
      </c>
      <c r="F211" s="46">
        <v>33</v>
      </c>
      <c r="G211" s="47"/>
      <c r="H211" s="49"/>
      <c r="I211" s="52"/>
      <c r="J211" s="60"/>
      <c r="K211" s="65"/>
    </row>
    <row r="212" spans="1:14" s="67" customFormat="1" ht="30" x14ac:dyDescent="0.25">
      <c r="A212" s="59" t="s">
        <v>408</v>
      </c>
      <c r="B212" s="45">
        <v>91943</v>
      </c>
      <c r="C212" s="45" t="s">
        <v>11</v>
      </c>
      <c r="D212" s="28" t="s">
        <v>422</v>
      </c>
      <c r="E212" s="45" t="s">
        <v>92</v>
      </c>
      <c r="F212" s="46">
        <v>14</v>
      </c>
      <c r="G212" s="47"/>
      <c r="H212" s="49"/>
      <c r="I212" s="52"/>
      <c r="J212" s="60"/>
      <c r="K212" s="65"/>
    </row>
    <row r="213" spans="1:14" s="67" customFormat="1" ht="50.25" customHeight="1" x14ac:dyDescent="0.25">
      <c r="A213" s="59" t="s">
        <v>409</v>
      </c>
      <c r="B213" s="45" t="s">
        <v>386</v>
      </c>
      <c r="C213" s="45" t="s">
        <v>2</v>
      </c>
      <c r="D213" s="28" t="s">
        <v>385</v>
      </c>
      <c r="E213" s="45" t="s">
        <v>92</v>
      </c>
      <c r="F213" s="46">
        <v>29</v>
      </c>
      <c r="G213" s="47"/>
      <c r="H213" s="49"/>
      <c r="I213" s="52"/>
      <c r="J213" s="60"/>
      <c r="K213" s="65"/>
    </row>
    <row r="214" spans="1:14" s="67" customFormat="1" ht="30" x14ac:dyDescent="0.25">
      <c r="A214" s="59" t="s">
        <v>410</v>
      </c>
      <c r="B214" s="45" t="s">
        <v>388</v>
      </c>
      <c r="C214" s="45" t="s">
        <v>2</v>
      </c>
      <c r="D214" s="28" t="s">
        <v>387</v>
      </c>
      <c r="E214" s="45" t="s">
        <v>92</v>
      </c>
      <c r="F214" s="46">
        <v>4</v>
      </c>
      <c r="G214" s="47"/>
      <c r="H214" s="49"/>
      <c r="I214" s="52"/>
      <c r="J214" s="60"/>
      <c r="K214" s="65"/>
    </row>
    <row r="215" spans="1:14" s="67" customFormat="1" ht="46.5" customHeight="1" x14ac:dyDescent="0.25">
      <c r="A215" s="59" t="s">
        <v>411</v>
      </c>
      <c r="B215" s="45" t="s">
        <v>479</v>
      </c>
      <c r="C215" s="45" t="s">
        <v>87</v>
      </c>
      <c r="D215" s="28" t="s">
        <v>424</v>
      </c>
      <c r="E215" s="45" t="s">
        <v>92</v>
      </c>
      <c r="F215" s="46">
        <v>14</v>
      </c>
      <c r="G215" s="47"/>
      <c r="H215" s="49"/>
      <c r="I215" s="52"/>
      <c r="J215" s="60"/>
      <c r="K215" s="65"/>
    </row>
    <row r="216" spans="1:14" s="67" customFormat="1" ht="30" x14ac:dyDescent="0.25">
      <c r="A216" s="59" t="s">
        <v>412</v>
      </c>
      <c r="B216" s="45">
        <v>95802</v>
      </c>
      <c r="C216" s="45" t="s">
        <v>11</v>
      </c>
      <c r="D216" s="28" t="s">
        <v>226</v>
      </c>
      <c r="E216" s="45" t="s">
        <v>92</v>
      </c>
      <c r="F216" s="46">
        <v>25</v>
      </c>
      <c r="G216" s="47"/>
      <c r="H216" s="49"/>
      <c r="I216" s="52"/>
      <c r="J216" s="60"/>
      <c r="K216" s="65"/>
    </row>
    <row r="217" spans="1:14" s="67" customFormat="1" x14ac:dyDescent="0.25">
      <c r="A217" s="59" t="s">
        <v>423</v>
      </c>
      <c r="B217" s="45">
        <v>11303</v>
      </c>
      <c r="C217" s="45" t="s">
        <v>90</v>
      </c>
      <c r="D217" s="28" t="s">
        <v>245</v>
      </c>
      <c r="E217" s="45" t="s">
        <v>92</v>
      </c>
      <c r="F217" s="46">
        <v>54</v>
      </c>
      <c r="G217" s="47"/>
      <c r="H217" s="49"/>
      <c r="I217" s="52"/>
      <c r="J217" s="60"/>
      <c r="K217" s="65"/>
    </row>
    <row r="218" spans="1:14" s="67" customFormat="1" ht="30" x14ac:dyDescent="0.25">
      <c r="A218" s="59" t="s">
        <v>652</v>
      </c>
      <c r="B218" s="45">
        <v>7384</v>
      </c>
      <c r="C218" s="45" t="s">
        <v>90</v>
      </c>
      <c r="D218" s="28" t="s">
        <v>539</v>
      </c>
      <c r="E218" s="45" t="s">
        <v>91</v>
      </c>
      <c r="F218" s="46">
        <f>F208+F209</f>
        <v>246</v>
      </c>
      <c r="G218" s="47"/>
      <c r="H218" s="49"/>
      <c r="I218" s="52"/>
      <c r="J218" s="60"/>
      <c r="K218" s="65"/>
    </row>
    <row r="219" spans="1:14" s="67" customFormat="1" x14ac:dyDescent="0.25">
      <c r="A219" s="59" t="s">
        <v>653</v>
      </c>
      <c r="B219" s="45">
        <v>12500</v>
      </c>
      <c r="C219" s="45" t="s">
        <v>90</v>
      </c>
      <c r="D219" s="28" t="s">
        <v>540</v>
      </c>
      <c r="E219" s="45" t="s">
        <v>92</v>
      </c>
      <c r="F219" s="46">
        <v>138</v>
      </c>
      <c r="G219" s="47"/>
      <c r="H219" s="49"/>
      <c r="I219" s="52"/>
      <c r="J219" s="60"/>
      <c r="K219" s="65"/>
    </row>
    <row r="220" spans="1:14" s="67" customFormat="1" x14ac:dyDescent="0.25">
      <c r="A220" s="59" t="s">
        <v>654</v>
      </c>
      <c r="B220" s="45">
        <v>9816</v>
      </c>
      <c r="C220" s="45" t="s">
        <v>90</v>
      </c>
      <c r="D220" s="28" t="s">
        <v>232</v>
      </c>
      <c r="E220" s="45" t="s">
        <v>92</v>
      </c>
      <c r="F220" s="46">
        <f>276*2</f>
        <v>552</v>
      </c>
      <c r="G220" s="47"/>
      <c r="H220" s="49"/>
      <c r="I220" s="52"/>
      <c r="J220" s="60"/>
      <c r="K220" s="65"/>
    </row>
    <row r="221" spans="1:14" s="67" customFormat="1" x14ac:dyDescent="0.25">
      <c r="A221" s="59" t="s">
        <v>655</v>
      </c>
      <c r="B221" s="45">
        <v>9832</v>
      </c>
      <c r="C221" s="45" t="s">
        <v>90</v>
      </c>
      <c r="D221" s="28" t="s">
        <v>234</v>
      </c>
      <c r="E221" s="45" t="s">
        <v>92</v>
      </c>
      <c r="F221" s="46">
        <f>276*2</f>
        <v>552</v>
      </c>
      <c r="G221" s="47"/>
      <c r="H221" s="49"/>
      <c r="I221" s="52"/>
      <c r="J221" s="60"/>
      <c r="K221" s="65"/>
    </row>
    <row r="222" spans="1:14" s="67" customFormat="1" x14ac:dyDescent="0.25">
      <c r="A222" s="59" t="s">
        <v>656</v>
      </c>
      <c r="B222" s="45">
        <v>10620</v>
      </c>
      <c r="C222" s="45" t="s">
        <v>90</v>
      </c>
      <c r="D222" s="28" t="s">
        <v>244</v>
      </c>
      <c r="E222" s="45" t="s">
        <v>92</v>
      </c>
      <c r="F222" s="46">
        <v>100</v>
      </c>
      <c r="G222" s="47"/>
      <c r="H222" s="49"/>
      <c r="I222" s="52"/>
      <c r="J222" s="60"/>
      <c r="K222" s="65"/>
    </row>
    <row r="223" spans="1:14" s="86" customFormat="1" x14ac:dyDescent="0.25">
      <c r="A223" s="79" t="s">
        <v>413</v>
      </c>
      <c r="B223" s="80"/>
      <c r="C223" s="80"/>
      <c r="D223" s="80" t="s">
        <v>229</v>
      </c>
      <c r="E223" s="80"/>
      <c r="F223" s="81"/>
      <c r="G223" s="82"/>
      <c r="H223" s="82"/>
      <c r="I223" s="83">
        <f>SUM(I224:I234)</f>
        <v>0</v>
      </c>
      <c r="J223" s="83">
        <f>SUM(J224:J234)</f>
        <v>0</v>
      </c>
      <c r="K223" s="85"/>
      <c r="N223" s="87"/>
    </row>
    <row r="224" spans="1:14" s="67" customFormat="1" ht="45" x14ac:dyDescent="0.25">
      <c r="A224" s="59" t="s">
        <v>414</v>
      </c>
      <c r="B224" s="45" t="s">
        <v>542</v>
      </c>
      <c r="C224" s="45" t="s">
        <v>528</v>
      </c>
      <c r="D224" s="28" t="s">
        <v>541</v>
      </c>
      <c r="E224" s="45" t="s">
        <v>91</v>
      </c>
      <c r="F224" s="46">
        <f>22*3</f>
        <v>66</v>
      </c>
      <c r="G224" s="47"/>
      <c r="H224" s="49"/>
      <c r="I224" s="52"/>
      <c r="J224" s="60"/>
      <c r="K224" s="65"/>
    </row>
    <row r="225" spans="1:14" s="67" customFormat="1" ht="30" x14ac:dyDescent="0.25">
      <c r="A225" s="59" t="s">
        <v>415</v>
      </c>
      <c r="B225" s="45" t="s">
        <v>544</v>
      </c>
      <c r="C225" s="45" t="s">
        <v>528</v>
      </c>
      <c r="D225" s="28" t="s">
        <v>543</v>
      </c>
      <c r="E225" s="45" t="s">
        <v>92</v>
      </c>
      <c r="F225" s="46">
        <v>1</v>
      </c>
      <c r="G225" s="47"/>
      <c r="H225" s="49"/>
      <c r="I225" s="52"/>
      <c r="J225" s="60"/>
      <c r="K225" s="65"/>
    </row>
    <row r="226" spans="1:14" s="67" customFormat="1" ht="30" x14ac:dyDescent="0.25">
      <c r="A226" s="59" t="s">
        <v>416</v>
      </c>
      <c r="B226" s="45" t="s">
        <v>546</v>
      </c>
      <c r="C226" s="45" t="s">
        <v>528</v>
      </c>
      <c r="D226" s="28" t="s">
        <v>545</v>
      </c>
      <c r="E226" s="45" t="s">
        <v>92</v>
      </c>
      <c r="F226" s="46">
        <v>1</v>
      </c>
      <c r="G226" s="47"/>
      <c r="H226" s="49"/>
      <c r="I226" s="52"/>
      <c r="J226" s="60"/>
      <c r="K226" s="65"/>
    </row>
    <row r="227" spans="1:14" s="67" customFormat="1" ht="30" x14ac:dyDescent="0.25">
      <c r="A227" s="59" t="s">
        <v>417</v>
      </c>
      <c r="B227" s="45" t="s">
        <v>548</v>
      </c>
      <c r="C227" s="45" t="s">
        <v>528</v>
      </c>
      <c r="D227" s="28" t="s">
        <v>547</v>
      </c>
      <c r="E227" s="45" t="s">
        <v>92</v>
      </c>
      <c r="F227" s="46">
        <v>1</v>
      </c>
      <c r="G227" s="47"/>
      <c r="H227" s="49"/>
      <c r="I227" s="52"/>
      <c r="J227" s="60"/>
      <c r="K227" s="65"/>
    </row>
    <row r="228" spans="1:14" s="67" customFormat="1" ht="30" x14ac:dyDescent="0.25">
      <c r="A228" s="59" t="s">
        <v>657</v>
      </c>
      <c r="B228" s="45">
        <v>11295</v>
      </c>
      <c r="C228" s="45" t="s">
        <v>90</v>
      </c>
      <c r="D228" s="28" t="s">
        <v>549</v>
      </c>
      <c r="E228" s="45" t="s">
        <v>92</v>
      </c>
      <c r="F228" s="46">
        <v>24</v>
      </c>
      <c r="G228" s="47"/>
      <c r="H228" s="49"/>
      <c r="I228" s="52"/>
      <c r="J228" s="60"/>
      <c r="K228" s="65"/>
    </row>
    <row r="229" spans="1:14" s="67" customFormat="1" ht="30" x14ac:dyDescent="0.25">
      <c r="A229" s="59" t="s">
        <v>658</v>
      </c>
      <c r="B229" s="45">
        <v>724</v>
      </c>
      <c r="C229" s="45" t="s">
        <v>90</v>
      </c>
      <c r="D229" s="28" t="s">
        <v>230</v>
      </c>
      <c r="E229" s="45" t="s">
        <v>92</v>
      </c>
      <c r="F229" s="46">
        <v>22</v>
      </c>
      <c r="G229" s="47"/>
      <c r="H229" s="49"/>
      <c r="I229" s="52"/>
      <c r="J229" s="60"/>
      <c r="K229" s="65"/>
    </row>
    <row r="230" spans="1:14" s="67" customFormat="1" x14ac:dyDescent="0.25">
      <c r="A230" s="59" t="s">
        <v>659</v>
      </c>
      <c r="B230" s="45">
        <v>12500</v>
      </c>
      <c r="C230" s="45" t="s">
        <v>90</v>
      </c>
      <c r="D230" s="28" t="s">
        <v>540</v>
      </c>
      <c r="E230" s="45" t="s">
        <v>92</v>
      </c>
      <c r="F230" s="46">
        <v>66</v>
      </c>
      <c r="G230" s="47"/>
      <c r="H230" s="49"/>
      <c r="I230" s="52"/>
      <c r="J230" s="60"/>
      <c r="K230" s="65"/>
    </row>
    <row r="231" spans="1:14" s="67" customFormat="1" x14ac:dyDescent="0.25">
      <c r="A231" s="59" t="s">
        <v>660</v>
      </c>
      <c r="B231" s="45">
        <v>9816</v>
      </c>
      <c r="C231" s="45" t="s">
        <v>90</v>
      </c>
      <c r="D231" s="28" t="s">
        <v>232</v>
      </c>
      <c r="E231" s="45" t="s">
        <v>92</v>
      </c>
      <c r="F231" s="46">
        <f>40+132*2</f>
        <v>304</v>
      </c>
      <c r="G231" s="47"/>
      <c r="H231" s="49"/>
      <c r="I231" s="52"/>
      <c r="J231" s="60"/>
      <c r="K231" s="65"/>
    </row>
    <row r="232" spans="1:14" s="67" customFormat="1" x14ac:dyDescent="0.25">
      <c r="A232" s="59" t="s">
        <v>661</v>
      </c>
      <c r="B232" s="45">
        <v>9832</v>
      </c>
      <c r="C232" s="45" t="s">
        <v>90</v>
      </c>
      <c r="D232" s="28" t="s">
        <v>234</v>
      </c>
      <c r="E232" s="45" t="s">
        <v>92</v>
      </c>
      <c r="F232" s="46">
        <f>40+132*2</f>
        <v>304</v>
      </c>
      <c r="G232" s="47"/>
      <c r="H232" s="49"/>
      <c r="I232" s="52"/>
      <c r="J232" s="60"/>
      <c r="K232" s="65"/>
    </row>
    <row r="233" spans="1:14" s="67" customFormat="1" ht="30" x14ac:dyDescent="0.25">
      <c r="A233" s="59" t="s">
        <v>662</v>
      </c>
      <c r="B233" s="45">
        <v>685</v>
      </c>
      <c r="C233" s="45" t="s">
        <v>90</v>
      </c>
      <c r="D233" s="28" t="s">
        <v>536</v>
      </c>
      <c r="E233" s="45" t="s">
        <v>92</v>
      </c>
      <c r="F233" s="46">
        <v>40</v>
      </c>
      <c r="G233" s="47"/>
      <c r="H233" s="49"/>
      <c r="I233" s="52"/>
      <c r="J233" s="60"/>
      <c r="K233" s="65"/>
    </row>
    <row r="234" spans="1:14" s="67" customFormat="1" x14ac:dyDescent="0.25">
      <c r="A234" s="59" t="s">
        <v>663</v>
      </c>
      <c r="B234" s="45">
        <v>10620</v>
      </c>
      <c r="C234" s="45" t="s">
        <v>90</v>
      </c>
      <c r="D234" s="28" t="s">
        <v>244</v>
      </c>
      <c r="E234" s="45" t="s">
        <v>92</v>
      </c>
      <c r="F234" s="46">
        <v>200</v>
      </c>
      <c r="G234" s="47"/>
      <c r="H234" s="49"/>
      <c r="I234" s="52"/>
      <c r="J234" s="60"/>
      <c r="K234" s="65"/>
    </row>
    <row r="235" spans="1:14" s="67" customFormat="1" x14ac:dyDescent="0.25">
      <c r="A235" s="74"/>
      <c r="B235" s="75"/>
      <c r="C235" s="75"/>
      <c r="D235" s="75"/>
      <c r="E235" s="75"/>
      <c r="F235" s="75"/>
      <c r="G235" s="75"/>
      <c r="H235" s="75"/>
      <c r="I235" s="75"/>
      <c r="J235" s="71"/>
      <c r="K235" s="65"/>
    </row>
    <row r="236" spans="1:14" s="3" customFormat="1" x14ac:dyDescent="0.25">
      <c r="A236" s="58">
        <v>10</v>
      </c>
      <c r="B236" s="5"/>
      <c r="C236" s="5"/>
      <c r="D236" s="5" t="s">
        <v>109</v>
      </c>
      <c r="E236" s="5"/>
      <c r="F236" s="6"/>
      <c r="G236" s="7"/>
      <c r="H236" s="7"/>
      <c r="I236" s="55">
        <f>SUM(I237:I239)</f>
        <v>0</v>
      </c>
      <c r="J236" s="55">
        <f>SUM(J237:J239)</f>
        <v>0</v>
      </c>
      <c r="K236" s="56"/>
      <c r="N236" s="39"/>
    </row>
    <row r="237" spans="1:14" s="67" customFormat="1" x14ac:dyDescent="0.25">
      <c r="A237" s="59" t="s">
        <v>73</v>
      </c>
      <c r="B237" s="45" t="s">
        <v>480</v>
      </c>
      <c r="C237" s="28" t="s">
        <v>103</v>
      </c>
      <c r="D237" s="99" t="s">
        <v>255</v>
      </c>
      <c r="E237" s="45" t="s">
        <v>92</v>
      </c>
      <c r="F237" s="46">
        <v>19</v>
      </c>
      <c r="G237" s="47"/>
      <c r="H237" s="49"/>
      <c r="I237" s="52"/>
      <c r="J237" s="60"/>
      <c r="K237" s="65"/>
    </row>
    <row r="238" spans="1:14" s="67" customFormat="1" x14ac:dyDescent="0.25">
      <c r="A238" s="59" t="s">
        <v>50</v>
      </c>
      <c r="B238" s="45" t="s">
        <v>481</v>
      </c>
      <c r="C238" s="28" t="s">
        <v>103</v>
      </c>
      <c r="D238" s="99" t="s">
        <v>341</v>
      </c>
      <c r="E238" s="45" t="s">
        <v>92</v>
      </c>
      <c r="F238" s="46">
        <v>19</v>
      </c>
      <c r="G238" s="47"/>
      <c r="H238" s="49"/>
      <c r="I238" s="52"/>
      <c r="J238" s="60"/>
      <c r="K238" s="65"/>
    </row>
    <row r="239" spans="1:14" s="67" customFormat="1" ht="30" x14ac:dyDescent="0.25">
      <c r="A239" s="59" t="s">
        <v>389</v>
      </c>
      <c r="B239" s="45" t="s">
        <v>390</v>
      </c>
      <c r="C239" s="28" t="s">
        <v>2</v>
      </c>
      <c r="D239" s="99" t="s">
        <v>391</v>
      </c>
      <c r="E239" s="45" t="s">
        <v>92</v>
      </c>
      <c r="F239" s="46">
        <v>12</v>
      </c>
      <c r="G239" s="47"/>
      <c r="H239" s="49"/>
      <c r="I239" s="52"/>
      <c r="J239" s="60"/>
      <c r="K239" s="65"/>
    </row>
    <row r="240" spans="1:14" s="67" customFormat="1" x14ac:dyDescent="0.25">
      <c r="A240" s="74"/>
      <c r="B240" s="75"/>
      <c r="C240" s="75"/>
      <c r="D240" s="75"/>
      <c r="E240" s="75"/>
      <c r="F240" s="75"/>
      <c r="G240" s="75"/>
      <c r="H240" s="75"/>
      <c r="I240" s="75"/>
      <c r="J240" s="71"/>
      <c r="K240" s="65"/>
    </row>
    <row r="241" spans="1:14" s="3" customFormat="1" x14ac:dyDescent="0.25">
      <c r="A241" s="58">
        <v>11</v>
      </c>
      <c r="B241" s="5"/>
      <c r="C241" s="5"/>
      <c r="D241" s="5" t="s">
        <v>110</v>
      </c>
      <c r="E241" s="5"/>
      <c r="F241" s="6"/>
      <c r="G241" s="7"/>
      <c r="H241" s="7"/>
      <c r="I241" s="55">
        <f>SUM(I242:I260)</f>
        <v>0</v>
      </c>
      <c r="J241" s="55">
        <f>SUM(J242:J260)</f>
        <v>0</v>
      </c>
      <c r="K241" s="56"/>
      <c r="N241" s="39"/>
    </row>
    <row r="242" spans="1:14" s="67" customFormat="1" ht="30" x14ac:dyDescent="0.25">
      <c r="A242" s="59" t="s">
        <v>51</v>
      </c>
      <c r="B242" s="45">
        <v>9842</v>
      </c>
      <c r="C242" s="28" t="s">
        <v>90</v>
      </c>
      <c r="D242" s="99" t="s">
        <v>353</v>
      </c>
      <c r="E242" s="45" t="s">
        <v>91</v>
      </c>
      <c r="F242" s="46">
        <v>215</v>
      </c>
      <c r="G242" s="47"/>
      <c r="H242" s="49"/>
      <c r="I242" s="52"/>
      <c r="J242" s="60"/>
      <c r="K242" s="65"/>
    </row>
    <row r="243" spans="1:14" s="67" customFormat="1" ht="30" x14ac:dyDescent="0.25">
      <c r="A243" s="59" t="s">
        <v>52</v>
      </c>
      <c r="B243" s="45">
        <v>89714</v>
      </c>
      <c r="C243" s="45" t="s">
        <v>11</v>
      </c>
      <c r="D243" s="99" t="s">
        <v>354</v>
      </c>
      <c r="E243" s="45" t="s">
        <v>91</v>
      </c>
      <c r="F243" s="46">
        <v>1.5</v>
      </c>
      <c r="G243" s="47"/>
      <c r="H243" s="49"/>
      <c r="I243" s="52"/>
      <c r="J243" s="60"/>
      <c r="K243" s="65"/>
    </row>
    <row r="244" spans="1:14" s="67" customFormat="1" ht="30" x14ac:dyDescent="0.25">
      <c r="A244" s="59" t="s">
        <v>53</v>
      </c>
      <c r="B244" s="45" t="s">
        <v>482</v>
      </c>
      <c r="C244" s="45" t="s">
        <v>87</v>
      </c>
      <c r="D244" s="99" t="s">
        <v>355</v>
      </c>
      <c r="E244" s="45" t="s">
        <v>91</v>
      </c>
      <c r="F244" s="46">
        <v>2</v>
      </c>
      <c r="G244" s="47"/>
      <c r="H244" s="49"/>
      <c r="I244" s="52"/>
      <c r="J244" s="60"/>
      <c r="K244" s="65"/>
    </row>
    <row r="245" spans="1:14" s="67" customFormat="1" ht="45" x14ac:dyDescent="0.25">
      <c r="A245" s="59" t="s">
        <v>54</v>
      </c>
      <c r="B245" s="45">
        <v>97331</v>
      </c>
      <c r="C245" s="45" t="s">
        <v>11</v>
      </c>
      <c r="D245" s="28" t="s">
        <v>356</v>
      </c>
      <c r="E245" s="45" t="s">
        <v>91</v>
      </c>
      <c r="F245" s="46">
        <v>162</v>
      </c>
      <c r="G245" s="47"/>
      <c r="H245" s="49"/>
      <c r="I245" s="52"/>
      <c r="J245" s="60"/>
      <c r="K245" s="65"/>
    </row>
    <row r="246" spans="1:14" s="67" customFormat="1" ht="45" x14ac:dyDescent="0.25">
      <c r="A246" s="59" t="s">
        <v>55</v>
      </c>
      <c r="B246" s="45">
        <v>97332</v>
      </c>
      <c r="C246" s="45" t="s">
        <v>11</v>
      </c>
      <c r="D246" s="28" t="s">
        <v>357</v>
      </c>
      <c r="E246" s="45" t="s">
        <v>91</v>
      </c>
      <c r="F246" s="46">
        <v>152</v>
      </c>
      <c r="G246" s="47"/>
      <c r="H246" s="49"/>
      <c r="I246" s="52"/>
      <c r="J246" s="60"/>
      <c r="K246" s="65"/>
    </row>
    <row r="247" spans="1:14" s="67" customFormat="1" collapsed="1" x14ac:dyDescent="0.25">
      <c r="A247" s="59" t="s">
        <v>111</v>
      </c>
      <c r="B247" s="45" t="s">
        <v>578</v>
      </c>
      <c r="C247" s="45" t="s">
        <v>87</v>
      </c>
      <c r="D247" s="99" t="s">
        <v>347</v>
      </c>
      <c r="E247" s="45" t="s">
        <v>92</v>
      </c>
      <c r="F247" s="46">
        <v>18</v>
      </c>
      <c r="G247" s="47"/>
      <c r="H247" s="49"/>
      <c r="I247" s="52"/>
      <c r="J247" s="60"/>
      <c r="K247" s="65"/>
    </row>
    <row r="248" spans="1:14" s="67" customFormat="1" collapsed="1" x14ac:dyDescent="0.25">
      <c r="A248" s="59" t="s">
        <v>112</v>
      </c>
      <c r="B248" s="45" t="s">
        <v>579</v>
      </c>
      <c r="C248" s="45" t="s">
        <v>87</v>
      </c>
      <c r="D248" s="99" t="s">
        <v>348</v>
      </c>
      <c r="E248" s="45" t="s">
        <v>92</v>
      </c>
      <c r="F248" s="46">
        <v>6</v>
      </c>
      <c r="G248" s="47"/>
      <c r="H248" s="49"/>
      <c r="I248" s="52"/>
      <c r="J248" s="60"/>
      <c r="K248" s="65"/>
    </row>
    <row r="249" spans="1:14" s="67" customFormat="1" collapsed="1" x14ac:dyDescent="0.25">
      <c r="A249" s="59" t="s">
        <v>113</v>
      </c>
      <c r="B249" s="45" t="s">
        <v>580</v>
      </c>
      <c r="C249" s="45" t="s">
        <v>87</v>
      </c>
      <c r="D249" s="99" t="s">
        <v>349</v>
      </c>
      <c r="E249" s="45" t="s">
        <v>92</v>
      </c>
      <c r="F249" s="46">
        <v>2</v>
      </c>
      <c r="G249" s="47"/>
      <c r="H249" s="49"/>
      <c r="I249" s="52"/>
      <c r="J249" s="60"/>
      <c r="K249" s="65"/>
    </row>
    <row r="250" spans="1:14" s="67" customFormat="1" collapsed="1" x14ac:dyDescent="0.25">
      <c r="A250" s="59" t="s">
        <v>114</v>
      </c>
      <c r="B250" s="45" t="s">
        <v>581</v>
      </c>
      <c r="C250" s="45" t="s">
        <v>87</v>
      </c>
      <c r="D250" s="99" t="s">
        <v>360</v>
      </c>
      <c r="E250" s="45" t="s">
        <v>92</v>
      </c>
      <c r="F250" s="46">
        <v>1</v>
      </c>
      <c r="G250" s="47"/>
      <c r="H250" s="49"/>
      <c r="I250" s="52"/>
      <c r="J250" s="60"/>
      <c r="K250" s="65"/>
    </row>
    <row r="251" spans="1:14" s="67" customFormat="1" collapsed="1" x14ac:dyDescent="0.25">
      <c r="A251" s="59" t="s">
        <v>115</v>
      </c>
      <c r="B251" s="45" t="s">
        <v>582</v>
      </c>
      <c r="C251" s="45" t="s">
        <v>87</v>
      </c>
      <c r="D251" s="99" t="s">
        <v>359</v>
      </c>
      <c r="E251" s="45" t="s">
        <v>92</v>
      </c>
      <c r="F251" s="46">
        <v>5</v>
      </c>
      <c r="G251" s="47"/>
      <c r="H251" s="49"/>
      <c r="I251" s="52"/>
      <c r="J251" s="60"/>
      <c r="K251" s="65"/>
    </row>
    <row r="252" spans="1:14" s="67" customFormat="1" collapsed="1" x14ac:dyDescent="0.25">
      <c r="A252" s="59" t="s">
        <v>116</v>
      </c>
      <c r="B252" s="45" t="s">
        <v>583</v>
      </c>
      <c r="C252" s="45" t="s">
        <v>87</v>
      </c>
      <c r="D252" s="99" t="s">
        <v>358</v>
      </c>
      <c r="E252" s="45" t="s">
        <v>92</v>
      </c>
      <c r="F252" s="46">
        <v>2</v>
      </c>
      <c r="G252" s="47"/>
      <c r="H252" s="49"/>
      <c r="I252" s="52"/>
      <c r="J252" s="60"/>
      <c r="K252" s="65"/>
    </row>
    <row r="253" spans="1:14" s="67" customFormat="1" ht="30" x14ac:dyDescent="0.25">
      <c r="A253" s="59" t="s">
        <v>117</v>
      </c>
      <c r="B253" s="45" t="s">
        <v>584</v>
      </c>
      <c r="C253" s="28" t="s">
        <v>103</v>
      </c>
      <c r="D253" s="99" t="s">
        <v>350</v>
      </c>
      <c r="E253" s="45" t="s">
        <v>92</v>
      </c>
      <c r="F253" s="46">
        <v>1</v>
      </c>
      <c r="G253" s="47"/>
      <c r="H253" s="49"/>
      <c r="I253" s="52"/>
      <c r="J253" s="60"/>
      <c r="K253" s="65"/>
    </row>
    <row r="254" spans="1:14" s="67" customFormat="1" ht="30" x14ac:dyDescent="0.25">
      <c r="A254" s="59" t="s">
        <v>337</v>
      </c>
      <c r="B254" s="45" t="s">
        <v>585</v>
      </c>
      <c r="C254" s="45" t="s">
        <v>103</v>
      </c>
      <c r="D254" s="28" t="s">
        <v>351</v>
      </c>
      <c r="E254" s="45" t="s">
        <v>92</v>
      </c>
      <c r="F254" s="46">
        <v>1</v>
      </c>
      <c r="G254" s="47"/>
      <c r="H254" s="49"/>
      <c r="I254" s="52"/>
      <c r="J254" s="60"/>
      <c r="K254" s="65"/>
    </row>
    <row r="255" spans="1:14" s="67" customFormat="1" ht="33" customHeight="1" x14ac:dyDescent="0.25">
      <c r="A255" s="59" t="s">
        <v>338</v>
      </c>
      <c r="B255" s="45" t="s">
        <v>586</v>
      </c>
      <c r="C255" s="45" t="s">
        <v>103</v>
      </c>
      <c r="D255" s="28" t="s">
        <v>352</v>
      </c>
      <c r="E255" s="45" t="s">
        <v>92</v>
      </c>
      <c r="F255" s="46">
        <v>1</v>
      </c>
      <c r="G255" s="47"/>
      <c r="H255" s="49"/>
      <c r="I255" s="52"/>
      <c r="J255" s="60"/>
      <c r="K255" s="65"/>
    </row>
    <row r="256" spans="1:14" s="67" customFormat="1" ht="33" customHeight="1" x14ac:dyDescent="0.25">
      <c r="A256" s="59" t="s">
        <v>365</v>
      </c>
      <c r="B256" s="45" t="s">
        <v>587</v>
      </c>
      <c r="C256" s="45" t="s">
        <v>103</v>
      </c>
      <c r="D256" s="28" t="s">
        <v>392</v>
      </c>
      <c r="E256" s="45" t="s">
        <v>92</v>
      </c>
      <c r="F256" s="46">
        <v>2</v>
      </c>
      <c r="G256" s="47"/>
      <c r="H256" s="49"/>
      <c r="I256" s="52"/>
      <c r="J256" s="60"/>
      <c r="K256" s="65"/>
    </row>
    <row r="257" spans="1:32" s="67" customFormat="1" ht="33" customHeight="1" x14ac:dyDescent="0.25">
      <c r="A257" s="59" t="s">
        <v>366</v>
      </c>
      <c r="B257" s="45" t="s">
        <v>588</v>
      </c>
      <c r="C257" s="45" t="s">
        <v>103</v>
      </c>
      <c r="D257" s="28" t="s">
        <v>361</v>
      </c>
      <c r="E257" s="45" t="s">
        <v>92</v>
      </c>
      <c r="F257" s="46">
        <v>2</v>
      </c>
      <c r="G257" s="47"/>
      <c r="H257" s="49"/>
      <c r="I257" s="52"/>
      <c r="J257" s="60"/>
      <c r="K257" s="65"/>
    </row>
    <row r="258" spans="1:32" s="67" customFormat="1" x14ac:dyDescent="0.25">
      <c r="A258" s="59" t="s">
        <v>367</v>
      </c>
      <c r="B258" s="45" t="s">
        <v>596</v>
      </c>
      <c r="C258" s="45" t="s">
        <v>103</v>
      </c>
      <c r="D258" s="28" t="s">
        <v>362</v>
      </c>
      <c r="E258" s="45" t="s">
        <v>92</v>
      </c>
      <c r="F258" s="46">
        <v>12</v>
      </c>
      <c r="G258" s="47"/>
      <c r="H258" s="49"/>
      <c r="I258" s="52"/>
      <c r="J258" s="60"/>
      <c r="K258" s="65"/>
    </row>
    <row r="259" spans="1:32" s="67" customFormat="1" x14ac:dyDescent="0.25">
      <c r="A259" s="59" t="s">
        <v>368</v>
      </c>
      <c r="B259" s="45" t="s">
        <v>597</v>
      </c>
      <c r="C259" s="45" t="s">
        <v>103</v>
      </c>
      <c r="D259" s="28" t="s">
        <v>363</v>
      </c>
      <c r="E259" s="45" t="s">
        <v>80</v>
      </c>
      <c r="F259" s="46">
        <f>0.6*(F244+F245)</f>
        <v>98.399999999999991</v>
      </c>
      <c r="G259" s="47"/>
      <c r="H259" s="49"/>
      <c r="I259" s="52"/>
      <c r="J259" s="60"/>
      <c r="K259" s="65"/>
    </row>
    <row r="260" spans="1:32" s="67" customFormat="1" x14ac:dyDescent="0.25">
      <c r="A260" s="59" t="s">
        <v>466</v>
      </c>
      <c r="B260" s="45" t="s">
        <v>601</v>
      </c>
      <c r="C260" s="45" t="s">
        <v>103</v>
      </c>
      <c r="D260" s="28" t="s">
        <v>467</v>
      </c>
      <c r="E260" s="45" t="s">
        <v>91</v>
      </c>
      <c r="F260" s="46">
        <f>((12.52+0.8*2+3.9+8+2.15+6.02+4.82+13.85+1.59))*1.5</f>
        <v>81.675000000000011</v>
      </c>
      <c r="G260" s="47"/>
      <c r="H260" s="49"/>
      <c r="I260" s="52"/>
      <c r="J260" s="60"/>
      <c r="K260" s="65"/>
    </row>
    <row r="261" spans="1:32" s="67" customFormat="1" x14ac:dyDescent="0.25">
      <c r="A261" s="74"/>
      <c r="B261" s="75"/>
      <c r="C261" s="75"/>
      <c r="D261" s="75"/>
      <c r="E261" s="75"/>
      <c r="F261" s="75"/>
      <c r="G261" s="75"/>
      <c r="H261" s="75"/>
      <c r="I261" s="75"/>
      <c r="J261" s="71"/>
      <c r="K261" s="65"/>
    </row>
    <row r="262" spans="1:32" s="3" customFormat="1" x14ac:dyDescent="0.25">
      <c r="A262" s="58">
        <v>12</v>
      </c>
      <c r="B262" s="5"/>
      <c r="C262" s="5"/>
      <c r="D262" s="5" t="s">
        <v>12</v>
      </c>
      <c r="E262" s="5"/>
      <c r="F262" s="6"/>
      <c r="G262" s="7"/>
      <c r="H262" s="7"/>
      <c r="I262" s="4">
        <f>SUM(I263:I273)</f>
        <v>0</v>
      </c>
      <c r="J262" s="4">
        <f>SUM(J263:J273)</f>
        <v>0</v>
      </c>
      <c r="K262" s="56"/>
      <c r="N262" s="39"/>
    </row>
    <row r="263" spans="1:32" s="67" customFormat="1" ht="30" collapsed="1" x14ac:dyDescent="0.25">
      <c r="A263" s="59" t="s">
        <v>56</v>
      </c>
      <c r="B263" s="28" t="s">
        <v>589</v>
      </c>
      <c r="C263" s="45" t="s">
        <v>103</v>
      </c>
      <c r="D263" s="28" t="s">
        <v>171</v>
      </c>
      <c r="E263" s="45" t="s">
        <v>256</v>
      </c>
      <c r="F263" s="46">
        <v>7</v>
      </c>
      <c r="G263" s="51"/>
      <c r="H263" s="49"/>
      <c r="I263" s="52"/>
      <c r="J263" s="60"/>
      <c r="K263" s="65"/>
      <c r="L263" s="66"/>
    </row>
    <row r="264" spans="1:32" s="67" customFormat="1" ht="45" x14ac:dyDescent="0.25">
      <c r="A264" s="59" t="s">
        <v>57</v>
      </c>
      <c r="B264" s="50" t="e">
        <f>#REF!</f>
        <v>#REF!</v>
      </c>
      <c r="C264" s="45" t="s">
        <v>103</v>
      </c>
      <c r="D264" s="28" t="s">
        <v>499</v>
      </c>
      <c r="E264" s="45" t="s">
        <v>228</v>
      </c>
      <c r="F264" s="46">
        <v>1</v>
      </c>
      <c r="G264" s="51"/>
      <c r="H264" s="49"/>
      <c r="I264" s="52"/>
      <c r="J264" s="60"/>
      <c r="K264" s="65"/>
    </row>
    <row r="265" spans="1:32" s="67" customFormat="1" ht="45" x14ac:dyDescent="0.25">
      <c r="A265" s="59" t="s">
        <v>58</v>
      </c>
      <c r="B265" s="50" t="e">
        <f>#REF!</f>
        <v>#REF!</v>
      </c>
      <c r="C265" s="45" t="s">
        <v>103</v>
      </c>
      <c r="D265" s="28" t="s">
        <v>498</v>
      </c>
      <c r="E265" s="45" t="s">
        <v>228</v>
      </c>
      <c r="F265" s="46">
        <v>1</v>
      </c>
      <c r="G265" s="51"/>
      <c r="H265" s="49"/>
      <c r="I265" s="52"/>
      <c r="J265" s="60"/>
      <c r="K265" s="65"/>
    </row>
    <row r="266" spans="1:32" s="68" customFormat="1" ht="60" x14ac:dyDescent="0.25">
      <c r="A266" s="59" t="s">
        <v>59</v>
      </c>
      <c r="B266" s="50" t="e">
        <f>#REF!</f>
        <v>#REF!</v>
      </c>
      <c r="C266" s="45" t="s">
        <v>103</v>
      </c>
      <c r="D266" s="28" t="s">
        <v>376</v>
      </c>
      <c r="E266" s="45" t="s">
        <v>256</v>
      </c>
      <c r="F266" s="46">
        <v>1</v>
      </c>
      <c r="G266" s="47"/>
      <c r="H266" s="49"/>
      <c r="I266" s="52"/>
      <c r="J266" s="60"/>
      <c r="K266" s="65"/>
      <c r="L266" s="67"/>
      <c r="M266" s="67"/>
      <c r="N266" s="67"/>
      <c r="O266" s="67"/>
      <c r="P266" s="67"/>
      <c r="Q266" s="67"/>
      <c r="R266" s="67"/>
      <c r="S266" s="67"/>
      <c r="T266" s="67"/>
      <c r="U266" s="67"/>
      <c r="V266" s="67"/>
      <c r="W266" s="67"/>
      <c r="X266" s="67"/>
      <c r="Y266" s="67"/>
      <c r="Z266" s="67"/>
      <c r="AA266" s="67"/>
      <c r="AB266" s="67"/>
      <c r="AC266" s="67"/>
      <c r="AD266" s="67"/>
      <c r="AE266" s="67"/>
      <c r="AF266" s="67"/>
    </row>
    <row r="267" spans="1:32" s="67" customFormat="1" ht="45" x14ac:dyDescent="0.25">
      <c r="A267" s="59" t="s">
        <v>74</v>
      </c>
      <c r="B267" s="50" t="e">
        <f>#REF!</f>
        <v>#REF!</v>
      </c>
      <c r="C267" s="45" t="s">
        <v>103</v>
      </c>
      <c r="D267" s="28" t="s">
        <v>503</v>
      </c>
      <c r="E267" s="45" t="s">
        <v>256</v>
      </c>
      <c r="F267" s="46">
        <v>5</v>
      </c>
      <c r="G267" s="51"/>
      <c r="H267" s="49"/>
      <c r="I267" s="52"/>
      <c r="J267" s="60"/>
      <c r="K267" s="65"/>
    </row>
    <row r="268" spans="1:32" s="67" customFormat="1" ht="30" x14ac:dyDescent="0.25">
      <c r="A268" s="59" t="s">
        <v>75</v>
      </c>
      <c r="B268" s="50" t="s">
        <v>450</v>
      </c>
      <c r="C268" s="45" t="s">
        <v>11</v>
      </c>
      <c r="D268" s="28" t="s">
        <v>451</v>
      </c>
      <c r="E268" s="45" t="s">
        <v>256</v>
      </c>
      <c r="F268" s="46">
        <v>1</v>
      </c>
      <c r="G268" s="51"/>
      <c r="H268" s="49"/>
      <c r="I268" s="52"/>
      <c r="J268" s="60"/>
      <c r="K268" s="65"/>
    </row>
    <row r="269" spans="1:32" s="67" customFormat="1" ht="30" x14ac:dyDescent="0.25">
      <c r="A269" s="59" t="s">
        <v>124</v>
      </c>
      <c r="B269" s="28" t="s">
        <v>590</v>
      </c>
      <c r="C269" s="45" t="s">
        <v>103</v>
      </c>
      <c r="D269" s="28" t="s">
        <v>452</v>
      </c>
      <c r="E269" s="45" t="s">
        <v>256</v>
      </c>
      <c r="F269" s="46">
        <v>2</v>
      </c>
      <c r="G269" s="51"/>
      <c r="H269" s="49"/>
      <c r="I269" s="52"/>
      <c r="J269" s="60"/>
      <c r="K269" s="65"/>
    </row>
    <row r="270" spans="1:32" s="67" customFormat="1" ht="45" x14ac:dyDescent="0.25">
      <c r="A270" s="59" t="s">
        <v>153</v>
      </c>
      <c r="B270" s="28">
        <v>90852</v>
      </c>
      <c r="C270" s="45" t="s">
        <v>11</v>
      </c>
      <c r="D270" s="28" t="s">
        <v>462</v>
      </c>
      <c r="E270" s="45" t="s">
        <v>256</v>
      </c>
      <c r="F270" s="46">
        <v>1</v>
      </c>
      <c r="G270" s="51"/>
      <c r="H270" s="49"/>
      <c r="I270" s="52"/>
      <c r="J270" s="60"/>
      <c r="K270" s="65"/>
    </row>
    <row r="271" spans="1:32" s="67" customFormat="1" ht="30" x14ac:dyDescent="0.25">
      <c r="A271" s="59" t="s">
        <v>154</v>
      </c>
      <c r="B271" s="28">
        <v>102218</v>
      </c>
      <c r="C271" s="45" t="s">
        <v>11</v>
      </c>
      <c r="D271" s="28" t="s">
        <v>463</v>
      </c>
      <c r="E271" s="45" t="s">
        <v>256</v>
      </c>
      <c r="F271" s="46">
        <v>5.67</v>
      </c>
      <c r="G271" s="51"/>
      <c r="H271" s="49"/>
      <c r="I271" s="52"/>
      <c r="J271" s="60"/>
      <c r="K271" s="65"/>
    </row>
    <row r="272" spans="1:32" s="67" customFormat="1" x14ac:dyDescent="0.25">
      <c r="A272" s="59" t="s">
        <v>155</v>
      </c>
      <c r="B272" s="28">
        <v>22025</v>
      </c>
      <c r="C272" s="45" t="s">
        <v>469</v>
      </c>
      <c r="D272" s="28" t="s">
        <v>470</v>
      </c>
      <c r="E272" s="45" t="s">
        <v>88</v>
      </c>
      <c r="F272" s="46">
        <v>11</v>
      </c>
      <c r="G272" s="51"/>
      <c r="H272" s="49"/>
      <c r="I272" s="52"/>
      <c r="J272" s="60"/>
      <c r="K272" s="65"/>
    </row>
    <row r="273" spans="1:14" s="67" customFormat="1" x14ac:dyDescent="0.25">
      <c r="A273" s="59" t="s">
        <v>468</v>
      </c>
      <c r="B273" s="28">
        <v>23453</v>
      </c>
      <c r="C273" s="45" t="s">
        <v>469</v>
      </c>
      <c r="D273" s="28" t="s">
        <v>471</v>
      </c>
      <c r="E273" s="45" t="s">
        <v>256</v>
      </c>
      <c r="F273" s="46">
        <v>11</v>
      </c>
      <c r="G273" s="51"/>
      <c r="H273" s="49"/>
      <c r="I273" s="52"/>
      <c r="J273" s="60"/>
      <c r="K273" s="65"/>
    </row>
    <row r="274" spans="1:14" s="67" customFormat="1" collapsed="1" x14ac:dyDescent="0.25">
      <c r="A274" s="69"/>
      <c r="B274" s="70"/>
      <c r="C274" s="70"/>
      <c r="D274" s="70"/>
      <c r="E274" s="70"/>
      <c r="F274" s="70"/>
      <c r="G274" s="70"/>
      <c r="H274" s="70"/>
      <c r="I274" s="70"/>
      <c r="J274" s="71"/>
      <c r="K274" s="65"/>
    </row>
    <row r="275" spans="1:14" s="3" customFormat="1" x14ac:dyDescent="0.25">
      <c r="A275" s="58">
        <v>13</v>
      </c>
      <c r="B275" s="5"/>
      <c r="C275" s="5"/>
      <c r="D275" s="5" t="s">
        <v>13</v>
      </c>
      <c r="E275" s="5"/>
      <c r="F275" s="6"/>
      <c r="G275" s="7"/>
      <c r="H275" s="7"/>
      <c r="I275" s="4">
        <f>SUM(I276:I279)</f>
        <v>0</v>
      </c>
      <c r="J275" s="4">
        <f>SUM(J276:J279)</f>
        <v>0</v>
      </c>
      <c r="K275" s="56"/>
      <c r="N275" s="39"/>
    </row>
    <row r="276" spans="1:14" s="67" customFormat="1" ht="30" x14ac:dyDescent="0.25">
      <c r="A276" s="59" t="s">
        <v>76</v>
      </c>
      <c r="B276" s="45" t="s">
        <v>14</v>
      </c>
      <c r="C276" s="45" t="s">
        <v>2</v>
      </c>
      <c r="D276" s="28" t="s">
        <v>17</v>
      </c>
      <c r="E276" s="45" t="s">
        <v>88</v>
      </c>
      <c r="F276" s="46">
        <v>3.32</v>
      </c>
      <c r="G276" s="51"/>
      <c r="H276" s="49"/>
      <c r="I276" s="52"/>
      <c r="J276" s="60"/>
      <c r="K276" s="65"/>
    </row>
    <row r="277" spans="1:14" s="67" customFormat="1" ht="30" x14ac:dyDescent="0.25">
      <c r="A277" s="59" t="s">
        <v>77</v>
      </c>
      <c r="B277" s="45" t="s">
        <v>15</v>
      </c>
      <c r="C277" s="45" t="s">
        <v>2</v>
      </c>
      <c r="D277" s="28" t="s">
        <v>16</v>
      </c>
      <c r="E277" s="45" t="s">
        <v>88</v>
      </c>
      <c r="F277" s="46">
        <v>1172.58</v>
      </c>
      <c r="G277" s="42"/>
      <c r="H277" s="49"/>
      <c r="I277" s="52"/>
      <c r="J277" s="60"/>
      <c r="K277" s="65"/>
    </row>
    <row r="278" spans="1:14" s="67" customFormat="1" ht="30" x14ac:dyDescent="0.25">
      <c r="A278" s="59" t="s">
        <v>78</v>
      </c>
      <c r="B278" s="45" t="s">
        <v>18</v>
      </c>
      <c r="C278" s="45" t="s">
        <v>2</v>
      </c>
      <c r="D278" s="28" t="s">
        <v>19</v>
      </c>
      <c r="E278" s="45" t="s">
        <v>88</v>
      </c>
      <c r="F278" s="46">
        <v>3.32</v>
      </c>
      <c r="G278" s="51"/>
      <c r="H278" s="49"/>
      <c r="I278" s="52"/>
      <c r="J278" s="60"/>
      <c r="K278" s="65"/>
    </row>
    <row r="279" spans="1:14" s="67" customFormat="1" ht="30" x14ac:dyDescent="0.25">
      <c r="A279" s="59" t="s">
        <v>79</v>
      </c>
      <c r="B279" s="45" t="s">
        <v>380</v>
      </c>
      <c r="C279" s="45" t="s">
        <v>2</v>
      </c>
      <c r="D279" s="28" t="s">
        <v>20</v>
      </c>
      <c r="E279" s="45" t="s">
        <v>88</v>
      </c>
      <c r="F279" s="46">
        <v>992.45</v>
      </c>
      <c r="G279" s="51"/>
      <c r="H279" s="49"/>
      <c r="I279" s="52"/>
      <c r="J279" s="60"/>
      <c r="K279" s="65"/>
    </row>
    <row r="280" spans="1:14" s="67" customFormat="1" x14ac:dyDescent="0.25">
      <c r="A280" s="69"/>
      <c r="B280" s="70"/>
      <c r="C280" s="70"/>
      <c r="D280" s="70"/>
      <c r="E280" s="70"/>
      <c r="F280" s="70"/>
      <c r="G280" s="70"/>
      <c r="H280" s="70"/>
      <c r="I280" s="70"/>
      <c r="J280" s="71"/>
      <c r="K280" s="65"/>
    </row>
    <row r="281" spans="1:14" s="3" customFormat="1" x14ac:dyDescent="0.25">
      <c r="A281" s="58">
        <v>14</v>
      </c>
      <c r="B281" s="5"/>
      <c r="C281" s="5"/>
      <c r="D281" s="5" t="s">
        <v>118</v>
      </c>
      <c r="E281" s="5"/>
      <c r="F281" s="6"/>
      <c r="G281" s="7"/>
      <c r="H281" s="7"/>
      <c r="I281" s="4">
        <f>SUM(I282:I282)</f>
        <v>0</v>
      </c>
      <c r="J281" s="4">
        <f>SUM(J282:J282)</f>
        <v>0</v>
      </c>
      <c r="K281" s="56"/>
      <c r="N281" s="39"/>
    </row>
    <row r="282" spans="1:14" s="67" customFormat="1" ht="30" x14ac:dyDescent="0.25">
      <c r="A282" s="59" t="s">
        <v>339</v>
      </c>
      <c r="B282" s="28" t="s">
        <v>591</v>
      </c>
      <c r="C282" s="53" t="s">
        <v>103</v>
      </c>
      <c r="D282" s="28" t="s">
        <v>472</v>
      </c>
      <c r="E282" s="45" t="s">
        <v>92</v>
      </c>
      <c r="F282" s="46">
        <v>9</v>
      </c>
      <c r="G282" s="47"/>
      <c r="H282" s="49"/>
      <c r="I282" s="52"/>
      <c r="J282" s="60"/>
      <c r="K282" s="65"/>
    </row>
    <row r="283" spans="1:14" s="67" customFormat="1" x14ac:dyDescent="0.25">
      <c r="A283" s="69"/>
      <c r="B283" s="70"/>
      <c r="C283" s="70"/>
      <c r="D283" s="70"/>
      <c r="E283" s="70"/>
      <c r="F283" s="70"/>
      <c r="G283" s="70"/>
      <c r="H283" s="70"/>
      <c r="I283" s="70"/>
      <c r="J283" s="71"/>
      <c r="K283" s="65"/>
    </row>
    <row r="284" spans="1:14" s="3" customFormat="1" x14ac:dyDescent="0.25">
      <c r="A284" s="58">
        <v>15</v>
      </c>
      <c r="B284" s="5"/>
      <c r="C284" s="5"/>
      <c r="D284" s="5" t="s">
        <v>346</v>
      </c>
      <c r="E284" s="5"/>
      <c r="F284" s="6"/>
      <c r="G284" s="7"/>
      <c r="H284" s="4"/>
      <c r="I284" s="4">
        <f>SUM(I285:I305)</f>
        <v>0</v>
      </c>
      <c r="J284" s="4">
        <f>SUM(J285:J305)</f>
        <v>0</v>
      </c>
      <c r="K284" s="56"/>
      <c r="N284" s="39"/>
    </row>
    <row r="285" spans="1:14" s="67" customFormat="1" ht="30" x14ac:dyDescent="0.25">
      <c r="A285" s="59" t="s">
        <v>125</v>
      </c>
      <c r="B285" s="53" t="e">
        <f>#REF!</f>
        <v>#REF!</v>
      </c>
      <c r="C285" s="45" t="s">
        <v>103</v>
      </c>
      <c r="D285" s="28" t="s">
        <v>172</v>
      </c>
      <c r="E285" s="45" t="s">
        <v>92</v>
      </c>
      <c r="F285" s="46">
        <v>1</v>
      </c>
      <c r="G285" s="51"/>
      <c r="H285" s="49"/>
      <c r="I285" s="52"/>
      <c r="J285" s="60"/>
      <c r="K285" s="65"/>
    </row>
    <row r="286" spans="1:14" s="67" customFormat="1" ht="30" x14ac:dyDescent="0.25">
      <c r="A286" s="59" t="s">
        <v>126</v>
      </c>
      <c r="B286" s="53" t="e">
        <f>#REF!</f>
        <v>#REF!</v>
      </c>
      <c r="C286" s="45" t="s">
        <v>103</v>
      </c>
      <c r="D286" s="28" t="s">
        <v>173</v>
      </c>
      <c r="E286" s="45" t="s">
        <v>92</v>
      </c>
      <c r="F286" s="46">
        <v>1</v>
      </c>
      <c r="G286" s="51"/>
      <c r="H286" s="49"/>
      <c r="I286" s="52"/>
      <c r="J286" s="60"/>
      <c r="K286" s="65"/>
    </row>
    <row r="287" spans="1:14" s="67" customFormat="1" ht="30" x14ac:dyDescent="0.25">
      <c r="A287" s="59" t="s">
        <v>127</v>
      </c>
      <c r="B287" s="53" t="e">
        <f>#REF!</f>
        <v>#REF!</v>
      </c>
      <c r="C287" s="53" t="s">
        <v>103</v>
      </c>
      <c r="D287" s="28" t="s">
        <v>174</v>
      </c>
      <c r="E287" s="45" t="s">
        <v>92</v>
      </c>
      <c r="F287" s="46">
        <v>1</v>
      </c>
      <c r="G287" s="51"/>
      <c r="H287" s="49"/>
      <c r="I287" s="52"/>
      <c r="J287" s="60"/>
      <c r="K287" s="65"/>
    </row>
    <row r="288" spans="1:14" s="67" customFormat="1" ht="30" x14ac:dyDescent="0.25">
      <c r="A288" s="59" t="s">
        <v>128</v>
      </c>
      <c r="B288" s="53" t="e">
        <f>#REF!</f>
        <v>#REF!</v>
      </c>
      <c r="C288" s="45" t="s">
        <v>103</v>
      </c>
      <c r="D288" s="28" t="s">
        <v>484</v>
      </c>
      <c r="E288" s="45" t="s">
        <v>92</v>
      </c>
      <c r="F288" s="46">
        <v>1</v>
      </c>
      <c r="G288" s="51"/>
      <c r="H288" s="49"/>
      <c r="I288" s="52"/>
      <c r="J288" s="60"/>
      <c r="K288" s="65"/>
    </row>
    <row r="289" spans="1:11" s="67" customFormat="1" ht="30" x14ac:dyDescent="0.25">
      <c r="A289" s="59" t="s">
        <v>129</v>
      </c>
      <c r="B289" s="53" t="e">
        <f>#REF!</f>
        <v>#REF!</v>
      </c>
      <c r="C289" s="45" t="s">
        <v>103</v>
      </c>
      <c r="D289" s="28" t="s">
        <v>485</v>
      </c>
      <c r="E289" s="45" t="s">
        <v>92</v>
      </c>
      <c r="F289" s="46">
        <v>1</v>
      </c>
      <c r="G289" s="51"/>
      <c r="H289" s="49"/>
      <c r="I289" s="52"/>
      <c r="J289" s="60"/>
      <c r="K289" s="65"/>
    </row>
    <row r="290" spans="1:11" s="67" customFormat="1" ht="30" x14ac:dyDescent="0.25">
      <c r="A290" s="59" t="s">
        <v>130</v>
      </c>
      <c r="B290" s="53" t="e">
        <f>#REF!</f>
        <v>#REF!</v>
      </c>
      <c r="C290" s="45" t="s">
        <v>103</v>
      </c>
      <c r="D290" s="28" t="s">
        <v>486</v>
      </c>
      <c r="E290" s="45" t="s">
        <v>92</v>
      </c>
      <c r="F290" s="46">
        <v>1</v>
      </c>
      <c r="G290" s="51"/>
      <c r="H290" s="49"/>
      <c r="I290" s="52"/>
      <c r="J290" s="60"/>
      <c r="K290" s="65"/>
    </row>
    <row r="291" spans="1:11" s="67" customFormat="1" ht="30" x14ac:dyDescent="0.25">
      <c r="A291" s="59" t="s">
        <v>131</v>
      </c>
      <c r="B291" s="53" t="e">
        <f>#REF!</f>
        <v>#REF!</v>
      </c>
      <c r="C291" s="45" t="s">
        <v>103</v>
      </c>
      <c r="D291" s="28" t="s">
        <v>487</v>
      </c>
      <c r="E291" s="45" t="s">
        <v>92</v>
      </c>
      <c r="F291" s="46">
        <v>1</v>
      </c>
      <c r="G291" s="51"/>
      <c r="H291" s="49"/>
      <c r="I291" s="52"/>
      <c r="J291" s="60"/>
      <c r="K291" s="65"/>
    </row>
    <row r="292" spans="1:11" s="67" customFormat="1" ht="30" x14ac:dyDescent="0.25">
      <c r="A292" s="59" t="s">
        <v>132</v>
      </c>
      <c r="B292" s="53" t="e">
        <f>#REF!</f>
        <v>#REF!</v>
      </c>
      <c r="C292" s="53" t="s">
        <v>103</v>
      </c>
      <c r="D292" s="28" t="s">
        <v>488</v>
      </c>
      <c r="E292" s="45" t="s">
        <v>92</v>
      </c>
      <c r="F292" s="46">
        <v>1</v>
      </c>
      <c r="G292" s="51"/>
      <c r="H292" s="49"/>
      <c r="I292" s="52"/>
      <c r="J292" s="60"/>
      <c r="K292" s="65"/>
    </row>
    <row r="293" spans="1:11" s="67" customFormat="1" ht="30" x14ac:dyDescent="0.25">
      <c r="A293" s="59" t="s">
        <v>133</v>
      </c>
      <c r="B293" s="53" t="e">
        <f>#REF!</f>
        <v>#REF!</v>
      </c>
      <c r="C293" s="45" t="s">
        <v>103</v>
      </c>
      <c r="D293" s="28" t="s">
        <v>489</v>
      </c>
      <c r="E293" s="45" t="s">
        <v>92</v>
      </c>
      <c r="F293" s="46">
        <v>1</v>
      </c>
      <c r="G293" s="51"/>
      <c r="H293" s="49"/>
      <c r="I293" s="52"/>
      <c r="J293" s="60"/>
      <c r="K293" s="65"/>
    </row>
    <row r="294" spans="1:11" s="67" customFormat="1" ht="30" x14ac:dyDescent="0.25">
      <c r="A294" s="59" t="s">
        <v>134</v>
      </c>
      <c r="B294" s="53" t="e">
        <f>#REF!</f>
        <v>#REF!</v>
      </c>
      <c r="C294" s="45" t="s">
        <v>103</v>
      </c>
      <c r="D294" s="28" t="s">
        <v>490</v>
      </c>
      <c r="E294" s="45" t="s">
        <v>92</v>
      </c>
      <c r="F294" s="46">
        <v>1</v>
      </c>
      <c r="G294" s="51"/>
      <c r="H294" s="49"/>
      <c r="I294" s="52"/>
      <c r="J294" s="60"/>
      <c r="K294" s="65"/>
    </row>
    <row r="295" spans="1:11" s="67" customFormat="1" ht="30" x14ac:dyDescent="0.25">
      <c r="A295" s="59" t="s">
        <v>135</v>
      </c>
      <c r="B295" s="53" t="e">
        <f>#REF!</f>
        <v>#REF!</v>
      </c>
      <c r="C295" s="45" t="s">
        <v>103</v>
      </c>
      <c r="D295" s="28" t="s">
        <v>491</v>
      </c>
      <c r="E295" s="45" t="s">
        <v>92</v>
      </c>
      <c r="F295" s="46">
        <v>2</v>
      </c>
      <c r="G295" s="51"/>
      <c r="H295" s="49"/>
      <c r="I295" s="52"/>
      <c r="J295" s="60"/>
      <c r="K295" s="65"/>
    </row>
    <row r="296" spans="1:11" s="67" customFormat="1" ht="30" x14ac:dyDescent="0.25">
      <c r="A296" s="59" t="s">
        <v>136</v>
      </c>
      <c r="B296" s="53" t="e">
        <f>#REF!</f>
        <v>#REF!</v>
      </c>
      <c r="C296" s="45" t="s">
        <v>103</v>
      </c>
      <c r="D296" s="28" t="s">
        <v>492</v>
      </c>
      <c r="E296" s="45" t="s">
        <v>92</v>
      </c>
      <c r="F296" s="46">
        <v>1</v>
      </c>
      <c r="G296" s="51"/>
      <c r="H296" s="49"/>
      <c r="I296" s="52"/>
      <c r="J296" s="60"/>
      <c r="K296" s="65"/>
    </row>
    <row r="297" spans="1:11" s="67" customFormat="1" ht="30" x14ac:dyDescent="0.25">
      <c r="A297" s="59" t="s">
        <v>137</v>
      </c>
      <c r="B297" s="53" t="e">
        <f>#REF!</f>
        <v>#REF!</v>
      </c>
      <c r="C297" s="45" t="s">
        <v>103</v>
      </c>
      <c r="D297" s="28" t="s">
        <v>496</v>
      </c>
      <c r="E297" s="45" t="s">
        <v>92</v>
      </c>
      <c r="F297" s="46">
        <v>1</v>
      </c>
      <c r="G297" s="51"/>
      <c r="H297" s="49"/>
      <c r="I297" s="52"/>
      <c r="J297" s="60"/>
      <c r="K297" s="65"/>
    </row>
    <row r="298" spans="1:11" s="67" customFormat="1" ht="30" x14ac:dyDescent="0.25">
      <c r="A298" s="59" t="s">
        <v>138</v>
      </c>
      <c r="B298" s="53" t="e">
        <f>#REF!</f>
        <v>#REF!</v>
      </c>
      <c r="C298" s="53" t="s">
        <v>103</v>
      </c>
      <c r="D298" s="28" t="s">
        <v>493</v>
      </c>
      <c r="E298" s="45" t="s">
        <v>92</v>
      </c>
      <c r="F298" s="46">
        <v>2</v>
      </c>
      <c r="G298" s="51"/>
      <c r="H298" s="49"/>
      <c r="I298" s="52"/>
      <c r="J298" s="60"/>
      <c r="K298" s="65"/>
    </row>
    <row r="299" spans="1:11" s="67" customFormat="1" ht="30" x14ac:dyDescent="0.25">
      <c r="A299" s="59" t="s">
        <v>139</v>
      </c>
      <c r="B299" s="53" t="e">
        <f>#REF!</f>
        <v>#REF!</v>
      </c>
      <c r="C299" s="45" t="s">
        <v>103</v>
      </c>
      <c r="D299" s="28" t="s">
        <v>494</v>
      </c>
      <c r="E299" s="45" t="s">
        <v>92</v>
      </c>
      <c r="F299" s="46">
        <v>2</v>
      </c>
      <c r="G299" s="51"/>
      <c r="H299" s="49"/>
      <c r="I299" s="52"/>
      <c r="J299" s="60"/>
      <c r="K299" s="65"/>
    </row>
    <row r="300" spans="1:11" s="67" customFormat="1" ht="30" x14ac:dyDescent="0.25">
      <c r="A300" s="59" t="s">
        <v>140</v>
      </c>
      <c r="B300" s="53" t="e">
        <f>#REF!</f>
        <v>#REF!</v>
      </c>
      <c r="C300" s="45" t="s">
        <v>103</v>
      </c>
      <c r="D300" s="28" t="s">
        <v>495</v>
      </c>
      <c r="E300" s="45" t="s">
        <v>92</v>
      </c>
      <c r="F300" s="46">
        <v>2</v>
      </c>
      <c r="G300" s="51"/>
      <c r="H300" s="49"/>
      <c r="I300" s="52"/>
      <c r="J300" s="60"/>
      <c r="K300" s="65"/>
    </row>
    <row r="301" spans="1:11" s="67" customFormat="1" ht="30" x14ac:dyDescent="0.25">
      <c r="A301" s="59" t="s">
        <v>340</v>
      </c>
      <c r="B301" s="53" t="e">
        <f>#REF!</f>
        <v>#REF!</v>
      </c>
      <c r="C301" s="45" t="s">
        <v>103</v>
      </c>
      <c r="D301" s="28" t="s">
        <v>497</v>
      </c>
      <c r="E301" s="45" t="s">
        <v>92</v>
      </c>
      <c r="F301" s="46">
        <v>2</v>
      </c>
      <c r="G301" s="51"/>
      <c r="H301" s="49"/>
      <c r="I301" s="52"/>
      <c r="J301" s="60"/>
      <c r="K301" s="65"/>
    </row>
    <row r="302" spans="1:11" s="67" customFormat="1" x14ac:dyDescent="0.25">
      <c r="A302" s="59" t="s">
        <v>342</v>
      </c>
      <c r="B302" s="45" t="s">
        <v>592</v>
      </c>
      <c r="C302" s="45" t="s">
        <v>103</v>
      </c>
      <c r="D302" s="28" t="s">
        <v>344</v>
      </c>
      <c r="E302" s="46" t="s">
        <v>92</v>
      </c>
      <c r="F302" s="46">
        <v>49</v>
      </c>
      <c r="G302" s="51"/>
      <c r="H302" s="49"/>
      <c r="I302" s="52"/>
      <c r="J302" s="60"/>
      <c r="K302" s="65"/>
    </row>
    <row r="303" spans="1:11" s="67" customFormat="1" x14ac:dyDescent="0.25">
      <c r="A303" s="59" t="s">
        <v>343</v>
      </c>
      <c r="B303" s="45" t="s">
        <v>593</v>
      </c>
      <c r="C303" s="45" t="s">
        <v>103</v>
      </c>
      <c r="D303" s="28" t="s">
        <v>345</v>
      </c>
      <c r="E303" s="45" t="s">
        <v>92</v>
      </c>
      <c r="F303" s="46">
        <v>22</v>
      </c>
      <c r="G303" s="47"/>
      <c r="H303" s="49"/>
      <c r="I303" s="52"/>
      <c r="J303" s="60"/>
      <c r="K303" s="65"/>
    </row>
    <row r="304" spans="1:11" s="67" customFormat="1" ht="30" x14ac:dyDescent="0.25">
      <c r="A304" s="59" t="s">
        <v>419</v>
      </c>
      <c r="B304" s="45" t="s">
        <v>594</v>
      </c>
      <c r="C304" s="45" t="s">
        <v>103</v>
      </c>
      <c r="D304" s="28" t="s">
        <v>459</v>
      </c>
      <c r="E304" s="45" t="s">
        <v>92</v>
      </c>
      <c r="F304" s="46">
        <v>1</v>
      </c>
      <c r="G304" s="47"/>
      <c r="H304" s="49"/>
      <c r="I304" s="52"/>
      <c r="J304" s="60"/>
      <c r="K304" s="65"/>
    </row>
    <row r="305" spans="1:14" s="67" customFormat="1" x14ac:dyDescent="0.25">
      <c r="A305" s="59" t="s">
        <v>460</v>
      </c>
      <c r="B305" s="45" t="s">
        <v>595</v>
      </c>
      <c r="C305" s="45" t="s">
        <v>103</v>
      </c>
      <c r="D305" s="28" t="s">
        <v>502</v>
      </c>
      <c r="E305" s="45" t="s">
        <v>92</v>
      </c>
      <c r="F305" s="46">
        <v>11</v>
      </c>
      <c r="G305" s="47"/>
      <c r="H305" s="49"/>
      <c r="I305" s="52"/>
      <c r="J305" s="60"/>
      <c r="K305" s="65"/>
    </row>
    <row r="306" spans="1:14" s="67" customFormat="1" x14ac:dyDescent="0.25">
      <c r="A306" s="69"/>
      <c r="B306" s="70"/>
      <c r="C306" s="70"/>
      <c r="D306" s="70"/>
      <c r="E306" s="70"/>
      <c r="F306" s="70"/>
      <c r="G306" s="70"/>
      <c r="H306" s="70"/>
      <c r="I306" s="70"/>
      <c r="J306" s="71"/>
      <c r="K306" s="65"/>
    </row>
    <row r="307" spans="1:14" s="3" customFormat="1" x14ac:dyDescent="0.25">
      <c r="A307" s="58">
        <v>16</v>
      </c>
      <c r="B307" s="5"/>
      <c r="C307" s="5"/>
      <c r="D307" s="5" t="s">
        <v>453</v>
      </c>
      <c r="E307" s="5"/>
      <c r="F307" s="6"/>
      <c r="G307" s="7"/>
      <c r="H307" s="4"/>
      <c r="I307" s="4">
        <f>SUM(I308:I311)</f>
        <v>0</v>
      </c>
      <c r="J307" s="4">
        <f>SUM(J308:J311)</f>
        <v>0</v>
      </c>
      <c r="K307" s="56"/>
      <c r="N307" s="39"/>
    </row>
    <row r="308" spans="1:14" s="67" customFormat="1" x14ac:dyDescent="0.25">
      <c r="A308" s="59" t="s">
        <v>141</v>
      </c>
      <c r="B308" s="45" t="s">
        <v>598</v>
      </c>
      <c r="C308" s="45" t="s">
        <v>103</v>
      </c>
      <c r="D308" s="28" t="s">
        <v>454</v>
      </c>
      <c r="E308" s="45" t="s">
        <v>92</v>
      </c>
      <c r="F308" s="46">
        <v>23</v>
      </c>
      <c r="G308" s="47"/>
      <c r="H308" s="49"/>
      <c r="I308" s="52"/>
      <c r="J308" s="60"/>
      <c r="K308" s="65"/>
    </row>
    <row r="309" spans="1:14" s="67" customFormat="1" ht="30" x14ac:dyDescent="0.25">
      <c r="A309" s="59" t="s">
        <v>142</v>
      </c>
      <c r="B309" s="45" t="s">
        <v>599</v>
      </c>
      <c r="C309" s="45" t="s">
        <v>103</v>
      </c>
      <c r="D309" s="28" t="s">
        <v>501</v>
      </c>
      <c r="E309" s="45" t="s">
        <v>92</v>
      </c>
      <c r="F309" s="46">
        <v>4</v>
      </c>
      <c r="G309" s="47"/>
      <c r="H309" s="49"/>
      <c r="I309" s="52"/>
      <c r="J309" s="60"/>
      <c r="K309" s="65"/>
    </row>
    <row r="310" spans="1:14" s="67" customFormat="1" x14ac:dyDescent="0.25">
      <c r="A310" s="59" t="s">
        <v>143</v>
      </c>
      <c r="B310" s="45" t="s">
        <v>600</v>
      </c>
      <c r="C310" s="45" t="s">
        <v>103</v>
      </c>
      <c r="D310" s="28" t="s">
        <v>461</v>
      </c>
      <c r="E310" s="45" t="s">
        <v>92</v>
      </c>
      <c r="F310" s="46">
        <v>110</v>
      </c>
      <c r="G310" s="47"/>
      <c r="H310" s="49"/>
      <c r="I310" s="52"/>
      <c r="J310" s="60"/>
      <c r="K310" s="65"/>
    </row>
    <row r="311" spans="1:14" s="67" customFormat="1" x14ac:dyDescent="0.25">
      <c r="A311" s="69"/>
      <c r="B311" s="70"/>
      <c r="C311" s="70"/>
      <c r="D311" s="70"/>
      <c r="E311" s="70"/>
      <c r="F311" s="70"/>
      <c r="G311" s="70"/>
      <c r="H311" s="70"/>
      <c r="I311" s="70"/>
      <c r="J311" s="71"/>
      <c r="K311" s="65"/>
    </row>
    <row r="312" spans="1:14" s="3" customFormat="1" x14ac:dyDescent="0.25">
      <c r="A312" s="58">
        <v>17</v>
      </c>
      <c r="B312" s="5"/>
      <c r="C312" s="5"/>
      <c r="D312" s="5" t="s">
        <v>62</v>
      </c>
      <c r="E312" s="5"/>
      <c r="F312" s="6"/>
      <c r="G312" s="7"/>
      <c r="H312" s="4"/>
      <c r="I312" s="4">
        <f>SUM(I313:I316)</f>
        <v>0</v>
      </c>
      <c r="J312" s="4">
        <f>SUM(J313:J316)</f>
        <v>0</v>
      </c>
      <c r="K312" s="56"/>
      <c r="N312" s="39"/>
    </row>
    <row r="313" spans="1:14" s="67" customFormat="1" x14ac:dyDescent="0.25">
      <c r="A313" s="59" t="s">
        <v>455</v>
      </c>
      <c r="B313" s="28" t="s">
        <v>602</v>
      </c>
      <c r="C313" s="28" t="s">
        <v>103</v>
      </c>
      <c r="D313" s="28" t="s">
        <v>28</v>
      </c>
      <c r="E313" s="45" t="s">
        <v>88</v>
      </c>
      <c r="F313" s="46">
        <v>462.87</v>
      </c>
      <c r="G313" s="43"/>
      <c r="H313" s="49"/>
      <c r="I313" s="52"/>
      <c r="J313" s="60"/>
      <c r="K313" s="65"/>
    </row>
    <row r="314" spans="1:14" s="67" customFormat="1" ht="30" x14ac:dyDescent="0.25">
      <c r="A314" s="59" t="s">
        <v>456</v>
      </c>
      <c r="B314" s="45" t="s">
        <v>23</v>
      </c>
      <c r="C314" s="28" t="s">
        <v>2</v>
      </c>
      <c r="D314" s="28" t="s">
        <v>24</v>
      </c>
      <c r="E314" s="45" t="s">
        <v>119</v>
      </c>
      <c r="F314" s="46">
        <f>5*15</f>
        <v>75</v>
      </c>
      <c r="G314" s="47"/>
      <c r="H314" s="49"/>
      <c r="I314" s="52"/>
      <c r="J314" s="60"/>
      <c r="K314" s="65"/>
    </row>
    <row r="315" spans="1:14" s="67" customFormat="1" x14ac:dyDescent="0.25">
      <c r="A315" s="59" t="s">
        <v>457</v>
      </c>
      <c r="B315" s="45" t="s">
        <v>25</v>
      </c>
      <c r="C315" s="28" t="s">
        <v>2</v>
      </c>
      <c r="D315" s="28" t="s">
        <v>81</v>
      </c>
      <c r="E315" s="45" t="s">
        <v>119</v>
      </c>
      <c r="F315" s="46">
        <v>66</v>
      </c>
      <c r="G315" s="47"/>
      <c r="H315" s="49"/>
      <c r="I315" s="52"/>
      <c r="J315" s="60"/>
      <c r="K315" s="65"/>
    </row>
    <row r="316" spans="1:14" s="67" customFormat="1" ht="15.75" thickBot="1" x14ac:dyDescent="0.3">
      <c r="A316" s="59" t="s">
        <v>458</v>
      </c>
      <c r="B316" s="100" t="s">
        <v>27</v>
      </c>
      <c r="C316" s="101" t="s">
        <v>2</v>
      </c>
      <c r="D316" s="101" t="s">
        <v>26</v>
      </c>
      <c r="E316" s="100" t="s">
        <v>88</v>
      </c>
      <c r="F316" s="102">
        <v>462.87</v>
      </c>
      <c r="G316" s="103"/>
      <c r="H316" s="104"/>
      <c r="I316" s="52"/>
      <c r="J316" s="105"/>
      <c r="K316" s="65"/>
      <c r="L316" s="66"/>
    </row>
    <row r="317" spans="1:14" ht="15.75" thickBot="1" x14ac:dyDescent="0.3">
      <c r="A317" s="76"/>
      <c r="B317" s="77"/>
      <c r="C317" s="77"/>
      <c r="D317" s="77"/>
      <c r="E317" s="77"/>
      <c r="F317" s="77"/>
      <c r="G317" s="77"/>
      <c r="H317" s="77"/>
      <c r="I317" s="77"/>
      <c r="J317" s="78"/>
      <c r="L317" s="54"/>
    </row>
    <row r="318" spans="1:14" ht="29.25" customHeight="1" thickBot="1" x14ac:dyDescent="0.3">
      <c r="A318" s="139"/>
      <c r="B318" s="140"/>
      <c r="C318" s="140"/>
      <c r="D318" s="140"/>
      <c r="E318" s="141"/>
      <c r="F318" s="146" t="s">
        <v>379</v>
      </c>
      <c r="G318" s="147"/>
      <c r="H318" s="148"/>
      <c r="I318" s="64">
        <f>SUM(I312,I284,I281,I275,I262,I241,I236,I180,I56,I52,I39,I34,I21,I10,I6,I307,I124)</f>
        <v>0</v>
      </c>
      <c r="J318" s="64"/>
      <c r="L318" s="54"/>
    </row>
    <row r="319" spans="1:14" ht="29.25" customHeight="1" thickBot="1" x14ac:dyDescent="0.3">
      <c r="A319" s="139"/>
      <c r="B319" s="140"/>
      <c r="C319" s="140"/>
      <c r="D319" s="140"/>
      <c r="E319" s="141"/>
      <c r="F319" s="146" t="s">
        <v>61</v>
      </c>
      <c r="G319" s="147"/>
      <c r="H319" s="148"/>
      <c r="I319" s="64"/>
      <c r="J319" s="64">
        <f>SUM(J312,J284,J281,J275,J262,J241,J236,J180,J56,J52,J39,J34,J21,J10,J6,J124,J307)</f>
        <v>0</v>
      </c>
      <c r="L319" s="54"/>
    </row>
    <row r="321" spans="8:9" x14ac:dyDescent="0.25">
      <c r="I321" s="54"/>
    </row>
    <row r="322" spans="8:9" x14ac:dyDescent="0.25">
      <c r="H322" s="54"/>
      <c r="I322" s="54"/>
    </row>
    <row r="323" spans="8:9" x14ac:dyDescent="0.25">
      <c r="I323" s="54"/>
    </row>
  </sheetData>
  <autoFilter ref="B1:B323" xr:uid="{00000000-0001-0000-0000-000000000000}"/>
  <mergeCells count="7">
    <mergeCell ref="A1:J1"/>
    <mergeCell ref="A2:J2"/>
    <mergeCell ref="A319:E319"/>
    <mergeCell ref="A3:J3"/>
    <mergeCell ref="F319:H319"/>
    <mergeCell ref="A318:E318"/>
    <mergeCell ref="F318:H318"/>
  </mergeCells>
  <phoneticPr fontId="11" type="noConversion"/>
  <pageMargins left="0.511811024" right="0.511811024" top="0.78740157499999996" bottom="0.78740157499999996" header="0.31496062000000002" footer="0.31496062000000002"/>
  <pageSetup paperSize="9" scale="35" fitToHeight="0" orientation="portrait" r:id="rId1"/>
  <rowBreaks count="2" manualBreakCount="2">
    <brk id="51" max="8" man="1"/>
    <brk id="136" max="8" man="1"/>
  </rowBreaks>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13"/>
  <sheetViews>
    <sheetView view="pageBreakPreview" topLeftCell="A64" zoomScale="85" zoomScaleNormal="70" zoomScaleSheetLayoutView="85" workbookViewId="0">
      <selection activeCell="I120" sqref="I120"/>
    </sheetView>
  </sheetViews>
  <sheetFormatPr defaultRowHeight="15" x14ac:dyDescent="0.25"/>
  <cols>
    <col min="1" max="1" width="21" style="44" customWidth="1"/>
    <col min="2" max="2" width="37.5703125" style="44" customWidth="1"/>
    <col min="3" max="3" width="17.5703125" style="44" customWidth="1"/>
    <col min="4" max="5" width="34.85546875" style="44" customWidth="1"/>
    <col min="6" max="6" width="13.7109375" style="44" customWidth="1"/>
    <col min="7" max="7" width="15" style="44" bestFit="1" customWidth="1"/>
    <col min="8" max="9" width="15.28515625" style="44" bestFit="1" customWidth="1"/>
    <col min="10" max="10" width="21.28515625" style="44" customWidth="1"/>
    <col min="11" max="11" width="11.5703125" style="44" bestFit="1" customWidth="1"/>
    <col min="12" max="12" width="9.140625" style="44"/>
    <col min="13" max="13" width="16" style="44" bestFit="1" customWidth="1"/>
    <col min="14" max="16384" width="9.140625" style="44"/>
  </cols>
  <sheetData>
    <row r="1" spans="1:14" s="57" customFormat="1" ht="93" customHeight="1" thickBot="1" x14ac:dyDescent="0.3">
      <c r="A1" s="180" t="s">
        <v>666</v>
      </c>
      <c r="B1" s="181"/>
      <c r="C1" s="181"/>
      <c r="D1" s="181"/>
      <c r="E1" s="181"/>
      <c r="F1" s="181"/>
      <c r="G1" s="181"/>
      <c r="H1" s="181"/>
      <c r="I1" s="181"/>
      <c r="J1" s="182"/>
      <c r="K1" s="131"/>
      <c r="L1" s="132"/>
      <c r="M1" s="131"/>
      <c r="N1" s="133"/>
    </row>
    <row r="2" spans="1:14" ht="15.75" thickBot="1" x14ac:dyDescent="0.3">
      <c r="A2" s="161"/>
      <c r="B2" s="162"/>
      <c r="C2" s="162"/>
      <c r="D2" s="162"/>
      <c r="E2" s="162"/>
      <c r="F2" s="162"/>
      <c r="G2" s="162"/>
      <c r="H2" s="162"/>
      <c r="I2" s="162"/>
      <c r="J2" s="163"/>
    </row>
    <row r="3" spans="1:14" s="1" customFormat="1" ht="28.5" customHeight="1" thickBot="1" x14ac:dyDescent="0.3">
      <c r="A3" s="142" t="s">
        <v>63</v>
      </c>
      <c r="B3" s="143"/>
      <c r="C3" s="144"/>
      <c r="D3" s="144"/>
      <c r="E3" s="144"/>
      <c r="F3" s="144"/>
      <c r="G3" s="144"/>
      <c r="H3" s="144"/>
      <c r="I3" s="144"/>
      <c r="J3" s="145"/>
    </row>
    <row r="4" spans="1:14" s="18" customFormat="1" ht="20.25" customHeight="1" thickBot="1" x14ac:dyDescent="0.3">
      <c r="A4" s="164" t="s">
        <v>64</v>
      </c>
      <c r="B4" s="164" t="s">
        <v>65</v>
      </c>
      <c r="C4" s="166" t="s">
        <v>72</v>
      </c>
      <c r="D4" s="167"/>
      <c r="E4" s="168"/>
      <c r="F4" s="172" t="s">
        <v>167</v>
      </c>
      <c r="G4" s="173"/>
      <c r="H4" s="173"/>
      <c r="I4" s="173"/>
      <c r="J4" s="174"/>
    </row>
    <row r="5" spans="1:14" s="19" customFormat="1" ht="20.25" customHeight="1" thickBot="1" x14ac:dyDescent="0.3">
      <c r="A5" s="165"/>
      <c r="B5" s="165"/>
      <c r="C5" s="169"/>
      <c r="D5" s="170"/>
      <c r="E5" s="171"/>
      <c r="F5" s="8">
        <f t="shared" ref="F5:I5" ca="1" si="0">OFFSET(F5,0,-1)+1</f>
        <v>1</v>
      </c>
      <c r="G5" s="8">
        <f t="shared" ca="1" si="0"/>
        <v>2</v>
      </c>
      <c r="H5" s="8">
        <f t="shared" ca="1" si="0"/>
        <v>3</v>
      </c>
      <c r="I5" s="8">
        <f t="shared" ca="1" si="0"/>
        <v>4</v>
      </c>
      <c r="J5" s="8" t="s">
        <v>0</v>
      </c>
    </row>
    <row r="6" spans="1:14" s="18" customFormat="1" ht="20.25" customHeight="1" x14ac:dyDescent="0.25">
      <c r="A6" s="176">
        <f>'Orçamento '!$A6</f>
        <v>1</v>
      </c>
      <c r="B6" s="179" t="str">
        <f>'Orçamento '!$D$6</f>
        <v>ADMINISTRAÇÃO LOCAL DA OBRA</v>
      </c>
      <c r="C6" s="152">
        <f>'Orçamento '!$J$6</f>
        <v>0</v>
      </c>
      <c r="D6" s="155" t="e">
        <f>C6/$C$108</f>
        <v>#DIV/0!</v>
      </c>
      <c r="E6" s="9" t="s">
        <v>60</v>
      </c>
      <c r="F6" s="10">
        <v>0.25</v>
      </c>
      <c r="G6" s="10">
        <v>0.25</v>
      </c>
      <c r="H6" s="10">
        <v>0.25</v>
      </c>
      <c r="I6" s="10">
        <v>0.25</v>
      </c>
      <c r="J6" s="11">
        <f>SUM(F6:I6)</f>
        <v>1</v>
      </c>
      <c r="L6" s="22"/>
    </row>
    <row r="7" spans="1:14" s="18" customFormat="1" ht="20.25" customHeight="1" x14ac:dyDescent="0.25">
      <c r="A7" s="177"/>
      <c r="B7" s="150"/>
      <c r="C7" s="153"/>
      <c r="D7" s="156"/>
      <c r="E7" s="12"/>
      <c r="F7" s="13"/>
      <c r="G7" s="13"/>
      <c r="H7" s="13"/>
      <c r="I7" s="13"/>
      <c r="J7" s="14"/>
    </row>
    <row r="8" spans="1:14" s="18" customFormat="1" ht="20.25" customHeight="1" thickBot="1" x14ac:dyDescent="0.3">
      <c r="A8" s="178"/>
      <c r="B8" s="151"/>
      <c r="C8" s="154"/>
      <c r="D8" s="157"/>
      <c r="E8" s="15" t="s">
        <v>67</v>
      </c>
      <c r="F8" s="16">
        <f>$C6*F6</f>
        <v>0</v>
      </c>
      <c r="G8" s="16">
        <f t="shared" ref="G8:J8" si="1">$C6*G6</f>
        <v>0</v>
      </c>
      <c r="H8" s="16">
        <f t="shared" ref="H8:I8" si="2">$C6*H6</f>
        <v>0</v>
      </c>
      <c r="I8" s="16">
        <f t="shared" si="2"/>
        <v>0</v>
      </c>
      <c r="J8" s="17">
        <f t="shared" si="1"/>
        <v>0</v>
      </c>
      <c r="L8" s="23"/>
    </row>
    <row r="9" spans="1:14" s="18" customFormat="1" ht="20.25" customHeight="1" x14ac:dyDescent="0.25">
      <c r="A9" s="175">
        <v>2</v>
      </c>
      <c r="B9" s="149" t="str">
        <f>'Orçamento '!$D$10</f>
        <v>REGULARIZAÇÃO E MOBILIZAÇÃO</v>
      </c>
      <c r="C9" s="152">
        <f>'Orçamento '!$J$10</f>
        <v>0</v>
      </c>
      <c r="D9" s="155" t="e">
        <f>C9/$C$108</f>
        <v>#DIV/0!</v>
      </c>
      <c r="E9" s="9" t="s">
        <v>60</v>
      </c>
      <c r="F9" s="10">
        <v>0.35</v>
      </c>
      <c r="G9" s="10"/>
      <c r="H9" s="10"/>
      <c r="I9" s="10">
        <v>0.65</v>
      </c>
      <c r="J9" s="11">
        <f>SUM(F9:I9)</f>
        <v>1</v>
      </c>
      <c r="L9" s="22"/>
    </row>
    <row r="10" spans="1:14" s="18" customFormat="1" ht="20.25" customHeight="1" x14ac:dyDescent="0.25">
      <c r="A10" s="159"/>
      <c r="B10" s="150"/>
      <c r="C10" s="153"/>
      <c r="D10" s="156"/>
      <c r="E10" s="12"/>
      <c r="F10" s="13"/>
      <c r="G10" s="13"/>
      <c r="H10" s="13"/>
      <c r="I10" s="13"/>
      <c r="J10" s="14"/>
    </row>
    <row r="11" spans="1:14" s="18" customFormat="1" ht="20.25" customHeight="1" thickBot="1" x14ac:dyDescent="0.3">
      <c r="A11" s="160"/>
      <c r="B11" s="151"/>
      <c r="C11" s="154"/>
      <c r="D11" s="157"/>
      <c r="E11" s="15" t="s">
        <v>67</v>
      </c>
      <c r="F11" s="16">
        <f t="shared" ref="F11:J11" si="3">$C9*F9</f>
        <v>0</v>
      </c>
      <c r="G11" s="16">
        <f t="shared" si="3"/>
        <v>0</v>
      </c>
      <c r="H11" s="16">
        <f t="shared" ref="H11:I11" si="4">$C9*H9</f>
        <v>0</v>
      </c>
      <c r="I11" s="16">
        <f t="shared" si="4"/>
        <v>0</v>
      </c>
      <c r="J11" s="17">
        <f t="shared" si="3"/>
        <v>0</v>
      </c>
      <c r="L11" s="23"/>
    </row>
    <row r="12" spans="1:14" s="18" customFormat="1" ht="20.25" customHeight="1" x14ac:dyDescent="0.25">
      <c r="A12" s="175">
        <f>'Orçamento '!A21</f>
        <v>3</v>
      </c>
      <c r="B12" s="149" t="str">
        <f>'Orçamento '!$D$21</f>
        <v>DEMOLIÇÕES E REMOÇÕES</v>
      </c>
      <c r="C12" s="152">
        <f>'Orçamento '!$J$21</f>
        <v>0</v>
      </c>
      <c r="D12" s="155" t="e">
        <f>C12/$C$108</f>
        <v>#DIV/0!</v>
      </c>
      <c r="E12" s="9" t="s">
        <v>60</v>
      </c>
      <c r="F12" s="10">
        <v>0.5</v>
      </c>
      <c r="G12" s="10">
        <v>0.5</v>
      </c>
      <c r="H12" s="10"/>
      <c r="I12" s="10"/>
      <c r="J12" s="11">
        <f>SUM(F12:I12)</f>
        <v>1</v>
      </c>
      <c r="L12" s="22"/>
    </row>
    <row r="13" spans="1:14" s="18" customFormat="1" ht="20.25" customHeight="1" x14ac:dyDescent="0.25">
      <c r="A13" s="159"/>
      <c r="B13" s="150"/>
      <c r="C13" s="153"/>
      <c r="D13" s="156"/>
      <c r="E13" s="12"/>
      <c r="F13" s="13"/>
      <c r="G13" s="13"/>
      <c r="H13" s="13"/>
      <c r="I13" s="13"/>
      <c r="J13" s="14"/>
    </row>
    <row r="14" spans="1:14" s="18" customFormat="1" ht="20.25" customHeight="1" thickBot="1" x14ac:dyDescent="0.3">
      <c r="A14" s="160"/>
      <c r="B14" s="151"/>
      <c r="C14" s="154"/>
      <c r="D14" s="157"/>
      <c r="E14" s="15" t="s">
        <v>67</v>
      </c>
      <c r="F14" s="16">
        <f>$C12*F12</f>
        <v>0</v>
      </c>
      <c r="G14" s="16">
        <f t="shared" ref="G14" si="5">$C12*G12</f>
        <v>0</v>
      </c>
      <c r="H14" s="16">
        <f t="shared" ref="H14:I14" si="6">$C12*H12</f>
        <v>0</v>
      </c>
      <c r="I14" s="16">
        <f t="shared" si="6"/>
        <v>0</v>
      </c>
      <c r="J14" s="17">
        <f>$C12*J12</f>
        <v>0</v>
      </c>
      <c r="L14" s="23"/>
    </row>
    <row r="15" spans="1:14" s="18" customFormat="1" ht="20.25" customHeight="1" x14ac:dyDescent="0.25">
      <c r="A15" s="175">
        <f>'Orçamento '!A34</f>
        <v>4</v>
      </c>
      <c r="B15" s="149" t="str">
        <f>'Orçamento '!D$34</f>
        <v>SERVIÇOS CIVIS</v>
      </c>
      <c r="C15" s="152">
        <f>'Orçamento '!J$34</f>
        <v>0</v>
      </c>
      <c r="D15" s="155" t="e">
        <f>C15/$C$108</f>
        <v>#DIV/0!</v>
      </c>
      <c r="E15" s="9" t="s">
        <v>60</v>
      </c>
      <c r="F15" s="10"/>
      <c r="G15" s="10">
        <v>1</v>
      </c>
      <c r="H15" s="10"/>
      <c r="I15" s="10"/>
      <c r="J15" s="11">
        <f>SUM(F15:I15)</f>
        <v>1</v>
      </c>
      <c r="L15" s="22"/>
    </row>
    <row r="16" spans="1:14" s="18" customFormat="1" ht="20.25" customHeight="1" x14ac:dyDescent="0.25">
      <c r="A16" s="159"/>
      <c r="B16" s="150"/>
      <c r="C16" s="153"/>
      <c r="D16" s="156"/>
      <c r="E16" s="12"/>
      <c r="F16" s="13"/>
      <c r="G16" s="13"/>
      <c r="H16" s="13"/>
      <c r="I16" s="13"/>
      <c r="J16" s="14"/>
    </row>
    <row r="17" spans="1:12" s="18" customFormat="1" ht="20.25" customHeight="1" thickBot="1" x14ac:dyDescent="0.3">
      <c r="A17" s="160"/>
      <c r="B17" s="151"/>
      <c r="C17" s="154"/>
      <c r="D17" s="157"/>
      <c r="E17" s="15" t="s">
        <v>67</v>
      </c>
      <c r="F17" s="16">
        <f t="shared" ref="F17:J17" si="7">$C15*F15</f>
        <v>0</v>
      </c>
      <c r="G17" s="16">
        <f t="shared" si="7"/>
        <v>0</v>
      </c>
      <c r="H17" s="16">
        <f t="shared" ref="H17:I17" si="8">$C15*H15</f>
        <v>0</v>
      </c>
      <c r="I17" s="16">
        <f t="shared" si="8"/>
        <v>0</v>
      </c>
      <c r="J17" s="17">
        <f t="shared" si="7"/>
        <v>0</v>
      </c>
      <c r="L17" s="23"/>
    </row>
    <row r="18" spans="1:12" s="18" customFormat="1" ht="20.25" customHeight="1" x14ac:dyDescent="0.25">
      <c r="A18" s="175">
        <f>'Orçamento '!A39</f>
        <v>5</v>
      </c>
      <c r="B18" s="149" t="str">
        <f>'Orçamento '!D$39</f>
        <v>FORROS E FECHAMENTOS EM DRY-WALL</v>
      </c>
      <c r="C18" s="152">
        <f>'Orçamento '!J$39</f>
        <v>0</v>
      </c>
      <c r="D18" s="155" t="e">
        <f>C18/$C$108</f>
        <v>#DIV/0!</v>
      </c>
      <c r="E18" s="9" t="s">
        <v>60</v>
      </c>
      <c r="F18" s="10"/>
      <c r="G18" s="10">
        <v>0.5</v>
      </c>
      <c r="H18" s="10">
        <v>0.5</v>
      </c>
      <c r="I18" s="10"/>
      <c r="J18" s="11">
        <f>SUM(F18:I18)</f>
        <v>1</v>
      </c>
      <c r="L18" s="22"/>
    </row>
    <row r="19" spans="1:12" s="18" customFormat="1" ht="20.25" customHeight="1" x14ac:dyDescent="0.25">
      <c r="A19" s="159"/>
      <c r="B19" s="150"/>
      <c r="C19" s="153"/>
      <c r="D19" s="156"/>
      <c r="E19" s="12"/>
      <c r="F19" s="13"/>
      <c r="G19" s="13"/>
      <c r="H19" s="13"/>
      <c r="I19" s="13"/>
      <c r="J19" s="14"/>
    </row>
    <row r="20" spans="1:12" s="18" customFormat="1" ht="20.25" customHeight="1" thickBot="1" x14ac:dyDescent="0.3">
      <c r="A20" s="160"/>
      <c r="B20" s="151"/>
      <c r="C20" s="154"/>
      <c r="D20" s="157"/>
      <c r="E20" s="15" t="s">
        <v>67</v>
      </c>
      <c r="F20" s="16">
        <f t="shared" ref="F20:J20" si="9">$C18*F18</f>
        <v>0</v>
      </c>
      <c r="G20" s="16">
        <f t="shared" si="9"/>
        <v>0</v>
      </c>
      <c r="H20" s="16">
        <f t="shared" ref="H20:I20" si="10">$C18*H18</f>
        <v>0</v>
      </c>
      <c r="I20" s="16">
        <f t="shared" si="10"/>
        <v>0</v>
      </c>
      <c r="J20" s="17">
        <f t="shared" si="9"/>
        <v>0</v>
      </c>
      <c r="L20" s="23"/>
    </row>
    <row r="21" spans="1:12" s="18" customFormat="1" ht="20.25" customHeight="1" x14ac:dyDescent="0.25">
      <c r="A21" s="158" t="s">
        <v>69</v>
      </c>
      <c r="B21" s="149" t="str">
        <f>'Orçamento '!$D$52</f>
        <v>REVESTIMENTOS E ROCHAS ORNAMENTAIS</v>
      </c>
      <c r="C21" s="152">
        <f>'Orçamento '!$J$52</f>
        <v>0</v>
      </c>
      <c r="D21" s="155" t="e">
        <f>C21/$C$108</f>
        <v>#DIV/0!</v>
      </c>
      <c r="E21" s="9" t="s">
        <v>60</v>
      </c>
      <c r="F21" s="10"/>
      <c r="G21" s="10">
        <v>0.5</v>
      </c>
      <c r="H21" s="10">
        <v>0.5</v>
      </c>
      <c r="I21" s="10"/>
      <c r="J21" s="11">
        <f>SUM(F21:I21)</f>
        <v>1</v>
      </c>
      <c r="L21" s="22"/>
    </row>
    <row r="22" spans="1:12" s="18" customFormat="1" ht="20.25" customHeight="1" x14ac:dyDescent="0.25">
      <c r="A22" s="159"/>
      <c r="B22" s="150"/>
      <c r="C22" s="153"/>
      <c r="D22" s="156"/>
      <c r="E22" s="12"/>
      <c r="F22" s="13"/>
      <c r="G22" s="13"/>
      <c r="H22" s="13"/>
      <c r="I22" s="13"/>
      <c r="J22" s="14"/>
    </row>
    <row r="23" spans="1:12" s="18" customFormat="1" ht="20.25" customHeight="1" thickBot="1" x14ac:dyDescent="0.3">
      <c r="A23" s="160"/>
      <c r="B23" s="151"/>
      <c r="C23" s="154"/>
      <c r="D23" s="157"/>
      <c r="E23" s="15" t="s">
        <v>67</v>
      </c>
      <c r="F23" s="16">
        <f t="shared" ref="F23:J23" si="11">$C21*F21</f>
        <v>0</v>
      </c>
      <c r="G23" s="16">
        <f t="shared" si="11"/>
        <v>0</v>
      </c>
      <c r="H23" s="16">
        <f t="shared" ref="H23:I23" si="12">$C21*H21</f>
        <v>0</v>
      </c>
      <c r="I23" s="16">
        <f t="shared" si="12"/>
        <v>0</v>
      </c>
      <c r="J23" s="17">
        <f t="shared" si="11"/>
        <v>0</v>
      </c>
      <c r="L23" s="23"/>
    </row>
    <row r="24" spans="1:12" s="18" customFormat="1" ht="20.25" customHeight="1" x14ac:dyDescent="0.25">
      <c r="A24" s="158" t="s">
        <v>94</v>
      </c>
      <c r="B24" s="149" t="str">
        <f>'Orçamento '!$D$57</f>
        <v>ITENS DIVERSOS</v>
      </c>
      <c r="C24" s="152">
        <f>'Orçamento '!$J$57</f>
        <v>0</v>
      </c>
      <c r="D24" s="155" t="e">
        <f>C24/$C$108</f>
        <v>#DIV/0!</v>
      </c>
      <c r="E24" s="9" t="s">
        <v>60</v>
      </c>
      <c r="F24" s="10"/>
      <c r="G24" s="10">
        <v>1</v>
      </c>
      <c r="H24" s="10"/>
      <c r="I24" s="10"/>
      <c r="J24" s="11">
        <f>SUM(F24:I24)</f>
        <v>1</v>
      </c>
      <c r="L24" s="22"/>
    </row>
    <row r="25" spans="1:12" s="18" customFormat="1" ht="20.25" customHeight="1" x14ac:dyDescent="0.25">
      <c r="A25" s="159"/>
      <c r="B25" s="150"/>
      <c r="C25" s="153"/>
      <c r="D25" s="156"/>
      <c r="E25" s="12"/>
      <c r="F25" s="13"/>
      <c r="G25" s="13"/>
      <c r="H25" s="13"/>
      <c r="I25" s="13"/>
      <c r="J25" s="14"/>
    </row>
    <row r="26" spans="1:12" s="18" customFormat="1" ht="20.25" customHeight="1" thickBot="1" x14ac:dyDescent="0.3">
      <c r="A26" s="160"/>
      <c r="B26" s="151"/>
      <c r="C26" s="154"/>
      <c r="D26" s="157"/>
      <c r="E26" s="15" t="s">
        <v>67</v>
      </c>
      <c r="F26" s="16">
        <f t="shared" ref="F26:J26" si="13">$C24*F24</f>
        <v>0</v>
      </c>
      <c r="G26" s="16">
        <f t="shared" si="13"/>
        <v>0</v>
      </c>
      <c r="H26" s="16">
        <f t="shared" ref="H26:I26" si="14">$C24*H24</f>
        <v>0</v>
      </c>
      <c r="I26" s="16">
        <f t="shared" si="14"/>
        <v>0</v>
      </c>
      <c r="J26" s="17">
        <f t="shared" si="13"/>
        <v>0</v>
      </c>
      <c r="L26" s="23"/>
    </row>
    <row r="27" spans="1:12" s="18" customFormat="1" ht="20.25" customHeight="1" x14ac:dyDescent="0.25">
      <c r="A27" s="158" t="s">
        <v>95</v>
      </c>
      <c r="B27" s="149" t="str">
        <f>'Orçamento '!$D$60</f>
        <v>ALIMENTAÇÃO QUADRO ELÉTRICO QDC-04B</v>
      </c>
      <c r="C27" s="152">
        <f>'Orçamento '!$J$60</f>
        <v>0</v>
      </c>
      <c r="D27" s="155" t="e">
        <f>C27/$C$108</f>
        <v>#DIV/0!</v>
      </c>
      <c r="E27" s="9" t="s">
        <v>60</v>
      </c>
      <c r="F27" s="10"/>
      <c r="G27" s="10">
        <v>1</v>
      </c>
      <c r="H27" s="10"/>
      <c r="I27" s="10"/>
      <c r="J27" s="11">
        <f>SUM(F27:I27)</f>
        <v>1</v>
      </c>
      <c r="L27" s="22"/>
    </row>
    <row r="28" spans="1:12" s="18" customFormat="1" ht="20.25" customHeight="1" x14ac:dyDescent="0.25">
      <c r="A28" s="159"/>
      <c r="B28" s="150"/>
      <c r="C28" s="153"/>
      <c r="D28" s="156"/>
      <c r="E28" s="12"/>
      <c r="F28" s="13"/>
      <c r="G28" s="13"/>
      <c r="H28" s="13"/>
      <c r="I28" s="13"/>
      <c r="J28" s="14"/>
    </row>
    <row r="29" spans="1:12" s="18" customFormat="1" ht="20.25" customHeight="1" thickBot="1" x14ac:dyDescent="0.3">
      <c r="A29" s="160"/>
      <c r="B29" s="151"/>
      <c r="C29" s="154"/>
      <c r="D29" s="157"/>
      <c r="E29" s="15" t="s">
        <v>67</v>
      </c>
      <c r="F29" s="16">
        <f t="shared" ref="F29:J29" si="15">$C27*F27</f>
        <v>0</v>
      </c>
      <c r="G29" s="16">
        <f t="shared" si="15"/>
        <v>0</v>
      </c>
      <c r="H29" s="16">
        <f t="shared" ref="H29:I29" si="16">$C27*H27</f>
        <v>0</v>
      </c>
      <c r="I29" s="16">
        <f t="shared" si="16"/>
        <v>0</v>
      </c>
      <c r="J29" s="17">
        <f t="shared" si="15"/>
        <v>0</v>
      </c>
      <c r="L29" s="23"/>
    </row>
    <row r="30" spans="1:12" s="18" customFormat="1" ht="20.25" customHeight="1" x14ac:dyDescent="0.25">
      <c r="A30" s="158" t="s">
        <v>96</v>
      </c>
      <c r="B30" s="149" t="str">
        <f>'Orçamento '!$D$68</f>
        <v>QUADRO DE FORÇA QFAC-4º PAVIMENTO</v>
      </c>
      <c r="C30" s="152">
        <f>'Orçamento '!$J$68</f>
        <v>0</v>
      </c>
      <c r="D30" s="155" t="e">
        <f>C30/$C$108</f>
        <v>#DIV/0!</v>
      </c>
      <c r="E30" s="9" t="s">
        <v>60</v>
      </c>
      <c r="F30" s="10"/>
      <c r="G30" s="10">
        <v>0.9</v>
      </c>
      <c r="H30" s="10">
        <v>0.1</v>
      </c>
      <c r="I30" s="10"/>
      <c r="J30" s="11">
        <f>SUM(F30:I30)</f>
        <v>1</v>
      </c>
      <c r="L30" s="22"/>
    </row>
    <row r="31" spans="1:12" s="18" customFormat="1" ht="20.25" customHeight="1" x14ac:dyDescent="0.25">
      <c r="A31" s="159"/>
      <c r="B31" s="150"/>
      <c r="C31" s="153"/>
      <c r="D31" s="156"/>
      <c r="E31" s="12"/>
      <c r="F31" s="13"/>
      <c r="G31" s="13"/>
      <c r="H31" s="13"/>
      <c r="I31" s="13"/>
      <c r="J31" s="14"/>
    </row>
    <row r="32" spans="1:12" s="18" customFormat="1" ht="20.25" customHeight="1" thickBot="1" x14ac:dyDescent="0.3">
      <c r="A32" s="160"/>
      <c r="B32" s="151"/>
      <c r="C32" s="154"/>
      <c r="D32" s="157"/>
      <c r="E32" s="15" t="s">
        <v>67</v>
      </c>
      <c r="F32" s="16">
        <f t="shared" ref="F32:J32" si="17">$C30*F30</f>
        <v>0</v>
      </c>
      <c r="G32" s="16">
        <f t="shared" si="17"/>
        <v>0</v>
      </c>
      <c r="H32" s="16">
        <f t="shared" ref="H32:I32" si="18">$C30*H30</f>
        <v>0</v>
      </c>
      <c r="I32" s="16">
        <f t="shared" si="18"/>
        <v>0</v>
      </c>
      <c r="J32" s="17">
        <f t="shared" si="17"/>
        <v>0</v>
      </c>
      <c r="L32" s="23"/>
    </row>
    <row r="33" spans="1:12" s="18" customFormat="1" ht="20.25" customHeight="1" x14ac:dyDescent="0.25">
      <c r="A33" s="158" t="s">
        <v>97</v>
      </c>
      <c r="B33" s="149" t="str">
        <f>'Orçamento '!$D$80</f>
        <v xml:space="preserve">CABOS, FIAÇÕES E ACESSÓRIOS </v>
      </c>
      <c r="C33" s="152">
        <f>'Orçamento '!$J$80</f>
        <v>0</v>
      </c>
      <c r="D33" s="155" t="e">
        <f>C33/$C$108</f>
        <v>#DIV/0!</v>
      </c>
      <c r="E33" s="9" t="s">
        <v>60</v>
      </c>
      <c r="F33" s="10"/>
      <c r="G33" s="10">
        <v>0.8</v>
      </c>
      <c r="H33" s="10">
        <v>0.2</v>
      </c>
      <c r="I33" s="10"/>
      <c r="J33" s="11">
        <f>SUM(F33:I33)</f>
        <v>1</v>
      </c>
      <c r="L33" s="22"/>
    </row>
    <row r="34" spans="1:12" s="18" customFormat="1" ht="20.25" customHeight="1" x14ac:dyDescent="0.25">
      <c r="A34" s="159"/>
      <c r="B34" s="150"/>
      <c r="C34" s="153"/>
      <c r="D34" s="156"/>
      <c r="E34" s="12"/>
      <c r="F34" s="13"/>
      <c r="G34" s="13"/>
      <c r="H34" s="13"/>
      <c r="I34" s="13"/>
      <c r="J34" s="14"/>
    </row>
    <row r="35" spans="1:12" s="18" customFormat="1" ht="20.25" customHeight="1" thickBot="1" x14ac:dyDescent="0.3">
      <c r="A35" s="160"/>
      <c r="B35" s="151"/>
      <c r="C35" s="154"/>
      <c r="D35" s="157"/>
      <c r="E35" s="15" t="s">
        <v>67</v>
      </c>
      <c r="F35" s="16">
        <f t="shared" ref="F35:J35" si="19">$C33*F33</f>
        <v>0</v>
      </c>
      <c r="G35" s="16">
        <f t="shared" si="19"/>
        <v>0</v>
      </c>
      <c r="H35" s="16">
        <f t="shared" ref="H35:I35" si="20">$C33*H33</f>
        <v>0</v>
      </c>
      <c r="I35" s="16">
        <f t="shared" si="20"/>
        <v>0</v>
      </c>
      <c r="J35" s="17">
        <f t="shared" si="19"/>
        <v>0</v>
      </c>
      <c r="L35" s="23"/>
    </row>
    <row r="36" spans="1:12" s="18" customFormat="1" ht="20.25" customHeight="1" x14ac:dyDescent="0.25">
      <c r="A36" s="158" t="s">
        <v>288</v>
      </c>
      <c r="B36" s="149" t="str">
        <f>'Orçamento '!$D$88</f>
        <v>ELETRODUTOS, CAIXAS E ACESSÓRIOS</v>
      </c>
      <c r="C36" s="152">
        <f>'Orçamento '!$J$88</f>
        <v>0</v>
      </c>
      <c r="D36" s="155" t="e">
        <f>C36/$C$108</f>
        <v>#DIV/0!</v>
      </c>
      <c r="E36" s="9" t="s">
        <v>60</v>
      </c>
      <c r="F36" s="10"/>
      <c r="G36" s="10">
        <v>0.8</v>
      </c>
      <c r="H36" s="10">
        <v>0.2</v>
      </c>
      <c r="I36" s="10"/>
      <c r="J36" s="11">
        <f>SUM(F36:I36)</f>
        <v>1</v>
      </c>
      <c r="L36" s="22"/>
    </row>
    <row r="37" spans="1:12" s="18" customFormat="1" ht="20.25" customHeight="1" x14ac:dyDescent="0.25">
      <c r="A37" s="159"/>
      <c r="B37" s="150"/>
      <c r="C37" s="153"/>
      <c r="D37" s="156"/>
      <c r="E37" s="12"/>
      <c r="F37" s="13"/>
      <c r="G37" s="13"/>
      <c r="H37" s="13"/>
      <c r="I37" s="13"/>
      <c r="J37" s="14"/>
    </row>
    <row r="38" spans="1:12" s="18" customFormat="1" ht="20.25" customHeight="1" thickBot="1" x14ac:dyDescent="0.3">
      <c r="A38" s="160"/>
      <c r="B38" s="151"/>
      <c r="C38" s="154"/>
      <c r="D38" s="157"/>
      <c r="E38" s="15" t="s">
        <v>67</v>
      </c>
      <c r="F38" s="16">
        <f t="shared" ref="F38:J38" si="21">$C36*F36</f>
        <v>0</v>
      </c>
      <c r="G38" s="16">
        <f t="shared" si="21"/>
        <v>0</v>
      </c>
      <c r="H38" s="16">
        <f t="shared" si="21"/>
        <v>0</v>
      </c>
      <c r="I38" s="16">
        <f t="shared" ref="I38" si="22">$C36*I36</f>
        <v>0</v>
      </c>
      <c r="J38" s="17">
        <f t="shared" si="21"/>
        <v>0</v>
      </c>
      <c r="L38" s="23"/>
    </row>
    <row r="39" spans="1:12" s="18" customFormat="1" ht="20.25" customHeight="1" x14ac:dyDescent="0.25">
      <c r="A39" s="158" t="s">
        <v>298</v>
      </c>
      <c r="B39" s="149" t="str">
        <f>'Orçamento '!$D$99</f>
        <v>ELETROCALHA E ACESSÓRIOS</v>
      </c>
      <c r="C39" s="152">
        <f>'Orçamento '!$J$99</f>
        <v>0</v>
      </c>
      <c r="D39" s="155" t="e">
        <f>C39/$C$108</f>
        <v>#DIV/0!</v>
      </c>
      <c r="E39" s="9" t="s">
        <v>60</v>
      </c>
      <c r="F39" s="10"/>
      <c r="G39" s="10">
        <v>0.8</v>
      </c>
      <c r="H39" s="10">
        <v>0.2</v>
      </c>
      <c r="I39" s="10"/>
      <c r="J39" s="11">
        <f>SUM(F39:I39)</f>
        <v>1</v>
      </c>
      <c r="L39" s="22"/>
    </row>
    <row r="40" spans="1:12" s="18" customFormat="1" ht="20.25" customHeight="1" x14ac:dyDescent="0.25">
      <c r="A40" s="159"/>
      <c r="B40" s="150"/>
      <c r="C40" s="153"/>
      <c r="D40" s="156"/>
      <c r="E40" s="12"/>
      <c r="F40" s="13"/>
      <c r="G40" s="13"/>
      <c r="H40" s="13"/>
      <c r="I40" s="13"/>
      <c r="J40" s="14"/>
    </row>
    <row r="41" spans="1:12" s="18" customFormat="1" ht="20.25" customHeight="1" thickBot="1" x14ac:dyDescent="0.3">
      <c r="A41" s="160"/>
      <c r="B41" s="151"/>
      <c r="C41" s="154"/>
      <c r="D41" s="157"/>
      <c r="E41" s="15" t="s">
        <v>67</v>
      </c>
      <c r="F41" s="16">
        <f t="shared" ref="F41:J41" si="23">$C39*F39</f>
        <v>0</v>
      </c>
      <c r="G41" s="16">
        <f t="shared" si="23"/>
        <v>0</v>
      </c>
      <c r="H41" s="16">
        <f t="shared" si="23"/>
        <v>0</v>
      </c>
      <c r="I41" s="16">
        <f t="shared" ref="I41" si="24">$C39*I39</f>
        <v>0</v>
      </c>
      <c r="J41" s="17">
        <f t="shared" si="23"/>
        <v>0</v>
      </c>
      <c r="L41" s="23"/>
    </row>
    <row r="42" spans="1:12" s="18" customFormat="1" ht="20.25" customHeight="1" x14ac:dyDescent="0.25">
      <c r="A42" s="158" t="s">
        <v>305</v>
      </c>
      <c r="B42" s="149" t="str">
        <f>'Orçamento '!$D$115</f>
        <v>ACABAMENTOS ELÉTRICOS E LUMINÁRIAS</v>
      </c>
      <c r="C42" s="152">
        <f>'Orçamento '!$J$115</f>
        <v>0</v>
      </c>
      <c r="D42" s="155" t="e">
        <f>C42/$C$108</f>
        <v>#DIV/0!</v>
      </c>
      <c r="E42" s="9" t="s">
        <v>60</v>
      </c>
      <c r="F42" s="10"/>
      <c r="G42" s="10"/>
      <c r="H42" s="10">
        <v>0.7</v>
      </c>
      <c r="I42" s="10">
        <v>0.3</v>
      </c>
      <c r="J42" s="11">
        <f>SUM(F42:I42)</f>
        <v>1</v>
      </c>
      <c r="L42" s="22"/>
    </row>
    <row r="43" spans="1:12" s="18" customFormat="1" ht="20.25" customHeight="1" x14ac:dyDescent="0.25">
      <c r="A43" s="159"/>
      <c r="B43" s="150"/>
      <c r="C43" s="153"/>
      <c r="D43" s="156"/>
      <c r="E43" s="12"/>
      <c r="F43" s="13"/>
      <c r="G43" s="13"/>
      <c r="H43" s="13"/>
      <c r="I43" s="13"/>
      <c r="J43" s="14"/>
    </row>
    <row r="44" spans="1:12" s="18" customFormat="1" ht="20.25" customHeight="1" thickBot="1" x14ac:dyDescent="0.3">
      <c r="A44" s="160"/>
      <c r="B44" s="151"/>
      <c r="C44" s="154"/>
      <c r="D44" s="157"/>
      <c r="E44" s="15" t="s">
        <v>67</v>
      </c>
      <c r="F44" s="16">
        <f t="shared" ref="F44:J44" si="25">$C42*F42</f>
        <v>0</v>
      </c>
      <c r="G44" s="16">
        <f t="shared" si="25"/>
        <v>0</v>
      </c>
      <c r="H44" s="16">
        <f t="shared" si="25"/>
        <v>0</v>
      </c>
      <c r="I44" s="16">
        <f t="shared" ref="I44" si="26">$C42*I42</f>
        <v>0</v>
      </c>
      <c r="J44" s="17">
        <f t="shared" si="25"/>
        <v>0</v>
      </c>
      <c r="L44" s="23"/>
    </row>
    <row r="45" spans="1:12" s="18" customFormat="1" ht="20.25" customHeight="1" x14ac:dyDescent="0.25">
      <c r="A45" s="158" t="s">
        <v>44</v>
      </c>
      <c r="B45" s="149" t="str">
        <f>'Orçamento '!$D$125</f>
        <v>ITENS DIVERSOS</v>
      </c>
      <c r="C45" s="152">
        <f>'Orçamento '!$J$125</f>
        <v>0</v>
      </c>
      <c r="D45" s="155" t="e">
        <f>C45/$C$108</f>
        <v>#DIV/0!</v>
      </c>
      <c r="E45" s="9" t="s">
        <v>60</v>
      </c>
      <c r="F45" s="10"/>
      <c r="G45" s="10">
        <v>1</v>
      </c>
      <c r="H45" s="10"/>
      <c r="I45" s="10"/>
      <c r="J45" s="11">
        <f>SUM(F45:I45)</f>
        <v>1</v>
      </c>
      <c r="L45" s="22"/>
    </row>
    <row r="46" spans="1:12" s="18" customFormat="1" ht="20.25" customHeight="1" x14ac:dyDescent="0.25">
      <c r="A46" s="159"/>
      <c r="B46" s="150"/>
      <c r="C46" s="153"/>
      <c r="D46" s="156"/>
      <c r="E46" s="12"/>
      <c r="F46" s="13"/>
      <c r="G46" s="13"/>
      <c r="H46" s="13"/>
      <c r="I46" s="13"/>
      <c r="J46" s="14"/>
    </row>
    <row r="47" spans="1:12" s="18" customFormat="1" ht="20.25" customHeight="1" thickBot="1" x14ac:dyDescent="0.3">
      <c r="A47" s="160"/>
      <c r="B47" s="151"/>
      <c r="C47" s="154"/>
      <c r="D47" s="157"/>
      <c r="E47" s="15" t="s">
        <v>67</v>
      </c>
      <c r="F47" s="16">
        <f t="shared" ref="F47:J47" si="27">$C45*F45</f>
        <v>0</v>
      </c>
      <c r="G47" s="16">
        <f t="shared" si="27"/>
        <v>0</v>
      </c>
      <c r="H47" s="16">
        <f t="shared" ref="H47:I47" si="28">$C45*H45</f>
        <v>0</v>
      </c>
      <c r="I47" s="16">
        <f t="shared" si="28"/>
        <v>0</v>
      </c>
      <c r="J47" s="17">
        <f t="shared" si="27"/>
        <v>0</v>
      </c>
      <c r="L47" s="23"/>
    </row>
    <row r="48" spans="1:12" s="18" customFormat="1" ht="20.25" customHeight="1" x14ac:dyDescent="0.25">
      <c r="A48" s="158" t="s">
        <v>101</v>
      </c>
      <c r="B48" s="149" t="str">
        <f>'Orçamento '!$D$128</f>
        <v xml:space="preserve">CABOS, FIAÇÕES E ACESSÓRIOS </v>
      </c>
      <c r="C48" s="152">
        <f>'Orçamento '!$J$128</f>
        <v>0</v>
      </c>
      <c r="D48" s="155" t="e">
        <f>C48/$C$108</f>
        <v>#DIV/0!</v>
      </c>
      <c r="E48" s="9" t="s">
        <v>60</v>
      </c>
      <c r="F48" s="10"/>
      <c r="G48" s="10">
        <v>0.8</v>
      </c>
      <c r="H48" s="10">
        <v>0.2</v>
      </c>
      <c r="I48" s="10"/>
      <c r="J48" s="11">
        <f>SUM(F48:I48)</f>
        <v>1</v>
      </c>
      <c r="L48" s="22"/>
    </row>
    <row r="49" spans="1:12" s="18" customFormat="1" ht="20.25" customHeight="1" x14ac:dyDescent="0.25">
      <c r="A49" s="159"/>
      <c r="B49" s="150"/>
      <c r="C49" s="153"/>
      <c r="D49" s="156"/>
      <c r="E49" s="12"/>
      <c r="F49" s="13"/>
      <c r="G49" s="13"/>
      <c r="H49" s="13"/>
      <c r="I49" s="13"/>
      <c r="J49" s="14"/>
    </row>
    <row r="50" spans="1:12" s="18" customFormat="1" ht="20.25" customHeight="1" thickBot="1" x14ac:dyDescent="0.3">
      <c r="A50" s="160"/>
      <c r="B50" s="151"/>
      <c r="C50" s="154"/>
      <c r="D50" s="157"/>
      <c r="E50" s="15" t="s">
        <v>67</v>
      </c>
      <c r="F50" s="16">
        <f t="shared" ref="F50:J50" si="29">$C48*F48</f>
        <v>0</v>
      </c>
      <c r="G50" s="16">
        <f t="shared" si="29"/>
        <v>0</v>
      </c>
      <c r="H50" s="16">
        <f t="shared" ref="H50:I50" si="30">$C48*H48</f>
        <v>0</v>
      </c>
      <c r="I50" s="16">
        <f t="shared" si="30"/>
        <v>0</v>
      </c>
      <c r="J50" s="17">
        <f t="shared" si="29"/>
        <v>0</v>
      </c>
      <c r="L50" s="23"/>
    </row>
    <row r="51" spans="1:12" s="18" customFormat="1" ht="20.25" customHeight="1" x14ac:dyDescent="0.25">
      <c r="A51" s="158" t="s">
        <v>313</v>
      </c>
      <c r="B51" s="149" t="str">
        <f>'Orçamento '!$D$137</f>
        <v>ACABAMENTOS ELÉTRICOS</v>
      </c>
      <c r="C51" s="152">
        <f>'Orçamento '!$J$137</f>
        <v>0</v>
      </c>
      <c r="D51" s="155" t="e">
        <f>C51/$C$108</f>
        <v>#DIV/0!</v>
      </c>
      <c r="E51" s="9" t="s">
        <v>60</v>
      </c>
      <c r="F51" s="10"/>
      <c r="G51" s="10"/>
      <c r="H51" s="10">
        <v>0.7</v>
      </c>
      <c r="I51" s="10">
        <v>0.3</v>
      </c>
      <c r="J51" s="11">
        <f>SUM(F51:I51)</f>
        <v>1</v>
      </c>
      <c r="L51" s="22"/>
    </row>
    <row r="52" spans="1:12" s="18" customFormat="1" ht="20.25" customHeight="1" x14ac:dyDescent="0.25">
      <c r="A52" s="159"/>
      <c r="B52" s="150"/>
      <c r="C52" s="153"/>
      <c r="D52" s="156"/>
      <c r="E52" s="12"/>
      <c r="F52" s="13"/>
      <c r="G52" s="13"/>
      <c r="H52" s="13"/>
      <c r="I52" s="13"/>
      <c r="J52" s="14"/>
    </row>
    <row r="53" spans="1:12" s="18" customFormat="1" ht="20.25" customHeight="1" thickBot="1" x14ac:dyDescent="0.3">
      <c r="A53" s="160"/>
      <c r="B53" s="151"/>
      <c r="C53" s="154"/>
      <c r="D53" s="157"/>
      <c r="E53" s="15" t="s">
        <v>67</v>
      </c>
      <c r="F53" s="16">
        <f t="shared" ref="F53:J53" si="31">$C51*F51</f>
        <v>0</v>
      </c>
      <c r="G53" s="16">
        <f t="shared" si="31"/>
        <v>0</v>
      </c>
      <c r="H53" s="16">
        <f t="shared" si="31"/>
        <v>0</v>
      </c>
      <c r="I53" s="16">
        <f t="shared" ref="I53" si="32">$C51*I51</f>
        <v>0</v>
      </c>
      <c r="J53" s="17">
        <f t="shared" si="31"/>
        <v>0</v>
      </c>
      <c r="L53" s="23"/>
    </row>
    <row r="54" spans="1:12" s="18" customFormat="1" ht="20.25" customHeight="1" x14ac:dyDescent="0.25">
      <c r="A54" s="158" t="s">
        <v>316</v>
      </c>
      <c r="B54" s="149" t="str">
        <f>'Orçamento '!$D$145</f>
        <v>ELETRODUTOS, CAIXAS E ACESSÓRIOS</v>
      </c>
      <c r="C54" s="152">
        <f>'Orçamento '!$J$145</f>
        <v>0</v>
      </c>
      <c r="D54" s="155" t="e">
        <f>C54/$C$108</f>
        <v>#DIV/0!</v>
      </c>
      <c r="E54" s="9" t="s">
        <v>60</v>
      </c>
      <c r="F54" s="10"/>
      <c r="G54" s="10">
        <v>0.8</v>
      </c>
      <c r="H54" s="10">
        <v>0.2</v>
      </c>
      <c r="I54" s="10"/>
      <c r="J54" s="11">
        <f>SUM(F54:I54)</f>
        <v>1</v>
      </c>
      <c r="L54" s="22"/>
    </row>
    <row r="55" spans="1:12" s="18" customFormat="1" ht="20.25" customHeight="1" x14ac:dyDescent="0.25">
      <c r="A55" s="159"/>
      <c r="B55" s="150"/>
      <c r="C55" s="153"/>
      <c r="D55" s="156"/>
      <c r="E55" s="12"/>
      <c r="F55" s="13"/>
      <c r="G55" s="13"/>
      <c r="H55" s="13"/>
      <c r="I55" s="13"/>
      <c r="J55" s="14"/>
    </row>
    <row r="56" spans="1:12" s="18" customFormat="1" ht="20.25" customHeight="1" thickBot="1" x14ac:dyDescent="0.3">
      <c r="A56" s="160"/>
      <c r="B56" s="151"/>
      <c r="C56" s="154"/>
      <c r="D56" s="157"/>
      <c r="E56" s="15" t="s">
        <v>67</v>
      </c>
      <c r="F56" s="16">
        <f t="shared" ref="F56:J56" si="33">$C54*F54</f>
        <v>0</v>
      </c>
      <c r="G56" s="16">
        <f t="shared" si="33"/>
        <v>0</v>
      </c>
      <c r="H56" s="16">
        <f t="shared" si="33"/>
        <v>0</v>
      </c>
      <c r="I56" s="16">
        <f t="shared" ref="I56" si="34">$C54*I54</f>
        <v>0</v>
      </c>
      <c r="J56" s="17">
        <f t="shared" si="33"/>
        <v>0</v>
      </c>
      <c r="L56" s="23"/>
    </row>
    <row r="57" spans="1:12" s="18" customFormat="1" ht="20.25" customHeight="1" x14ac:dyDescent="0.25">
      <c r="A57" s="158" t="s">
        <v>322</v>
      </c>
      <c r="B57" s="149" t="str">
        <f>'Orçamento '!$D$156</f>
        <v>ELETROCALHA E ACESSÓRIOS</v>
      </c>
      <c r="C57" s="152">
        <f>'Orçamento '!$J$156</f>
        <v>0</v>
      </c>
      <c r="D57" s="155" t="e">
        <f>C57/$C$108</f>
        <v>#DIV/0!</v>
      </c>
      <c r="E57" s="9" t="s">
        <v>60</v>
      </c>
      <c r="F57" s="10"/>
      <c r="G57" s="10">
        <v>0.8</v>
      </c>
      <c r="H57" s="10">
        <v>0.2</v>
      </c>
      <c r="I57" s="10"/>
      <c r="J57" s="11">
        <f>SUM(F57:I57)</f>
        <v>1</v>
      </c>
      <c r="L57" s="22"/>
    </row>
    <row r="58" spans="1:12" s="18" customFormat="1" ht="20.25" customHeight="1" x14ac:dyDescent="0.25">
      <c r="A58" s="159"/>
      <c r="B58" s="150"/>
      <c r="C58" s="153"/>
      <c r="D58" s="156"/>
      <c r="E58" s="12"/>
      <c r="F58" s="13"/>
      <c r="G58" s="13"/>
      <c r="H58" s="13"/>
      <c r="I58" s="13"/>
      <c r="J58" s="14"/>
    </row>
    <row r="59" spans="1:12" s="18" customFormat="1" ht="20.25" customHeight="1" thickBot="1" x14ac:dyDescent="0.3">
      <c r="A59" s="160"/>
      <c r="B59" s="151"/>
      <c r="C59" s="154"/>
      <c r="D59" s="157"/>
      <c r="E59" s="15" t="s">
        <v>67</v>
      </c>
      <c r="F59" s="16">
        <f t="shared" ref="F59:J59" si="35">$C57*F57</f>
        <v>0</v>
      </c>
      <c r="G59" s="16">
        <f t="shared" si="35"/>
        <v>0</v>
      </c>
      <c r="H59" s="16">
        <f t="shared" si="35"/>
        <v>0</v>
      </c>
      <c r="I59" s="16">
        <f t="shared" ref="I59" si="36">$C57*I57</f>
        <v>0</v>
      </c>
      <c r="J59" s="17">
        <f t="shared" si="35"/>
        <v>0</v>
      </c>
      <c r="L59" s="23"/>
    </row>
    <row r="60" spans="1:12" s="18" customFormat="1" ht="20.25" customHeight="1" x14ac:dyDescent="0.25">
      <c r="A60" s="158" t="s">
        <v>632</v>
      </c>
      <c r="B60" s="149" t="str">
        <f>'Orçamento '!D161</f>
        <v>QUADRO DE FORÇA QDCE-04B -4º PAVIMENTO</v>
      </c>
      <c r="C60" s="152">
        <f>'Orçamento '!J161</f>
        <v>0</v>
      </c>
      <c r="D60" s="155" t="e">
        <f>C60/$C$108</f>
        <v>#DIV/0!</v>
      </c>
      <c r="E60" s="9" t="s">
        <v>60</v>
      </c>
      <c r="F60" s="10"/>
      <c r="G60" s="10">
        <v>0.8</v>
      </c>
      <c r="H60" s="10">
        <v>0.2</v>
      </c>
      <c r="I60" s="10"/>
      <c r="J60" s="11">
        <f>SUM(F60:I60)</f>
        <v>1</v>
      </c>
      <c r="L60" s="22"/>
    </row>
    <row r="61" spans="1:12" s="18" customFormat="1" ht="20.25" customHeight="1" x14ac:dyDescent="0.25">
      <c r="A61" s="159"/>
      <c r="B61" s="150"/>
      <c r="C61" s="153"/>
      <c r="D61" s="156"/>
      <c r="E61" s="12"/>
      <c r="F61" s="13"/>
      <c r="G61" s="13"/>
      <c r="H61" s="13"/>
      <c r="I61" s="13"/>
      <c r="J61" s="14"/>
    </row>
    <row r="62" spans="1:12" s="18" customFormat="1" ht="20.25" customHeight="1" thickBot="1" x14ac:dyDescent="0.3">
      <c r="A62" s="160"/>
      <c r="B62" s="151"/>
      <c r="C62" s="154"/>
      <c r="D62" s="157"/>
      <c r="E62" s="15" t="s">
        <v>67</v>
      </c>
      <c r="F62" s="16">
        <f t="shared" ref="F62:J62" si="37">$C60*F60</f>
        <v>0</v>
      </c>
      <c r="G62" s="16">
        <f t="shared" si="37"/>
        <v>0</v>
      </c>
      <c r="H62" s="16">
        <f t="shared" si="37"/>
        <v>0</v>
      </c>
      <c r="I62" s="16">
        <f t="shared" si="37"/>
        <v>0</v>
      </c>
      <c r="J62" s="17">
        <f t="shared" si="37"/>
        <v>0</v>
      </c>
      <c r="L62" s="23"/>
    </row>
    <row r="63" spans="1:12" s="18" customFormat="1" ht="20.25" customHeight="1" x14ac:dyDescent="0.25">
      <c r="A63" s="158" t="s">
        <v>643</v>
      </c>
      <c r="B63" s="149" t="str">
        <f>'Orçamento '!D172</f>
        <v xml:space="preserve">ALIMENTAÇÃO QUADRO ELÉTRICO QDCE-04B </v>
      </c>
      <c r="C63" s="152">
        <f>'Orçamento '!J172</f>
        <v>0</v>
      </c>
      <c r="D63" s="155" t="e">
        <f>C63/$C$108</f>
        <v>#DIV/0!</v>
      </c>
      <c r="E63" s="9" t="s">
        <v>60</v>
      </c>
      <c r="F63" s="10"/>
      <c r="G63" s="10">
        <v>0.8</v>
      </c>
      <c r="H63" s="10">
        <v>0.2</v>
      </c>
      <c r="I63" s="10"/>
      <c r="J63" s="11">
        <f>SUM(F63:I63)</f>
        <v>1</v>
      </c>
      <c r="L63" s="22"/>
    </row>
    <row r="64" spans="1:12" s="18" customFormat="1" ht="20.25" customHeight="1" x14ac:dyDescent="0.25">
      <c r="A64" s="159"/>
      <c r="B64" s="150"/>
      <c r="C64" s="153"/>
      <c r="D64" s="156"/>
      <c r="E64" s="12"/>
      <c r="F64" s="13"/>
      <c r="G64" s="13"/>
      <c r="H64" s="13"/>
      <c r="I64" s="13"/>
      <c r="J64" s="14"/>
    </row>
    <row r="65" spans="1:12" s="18" customFormat="1" ht="20.25" customHeight="1" thickBot="1" x14ac:dyDescent="0.3">
      <c r="A65" s="160"/>
      <c r="B65" s="151"/>
      <c r="C65" s="154"/>
      <c r="D65" s="157"/>
      <c r="E65" s="15" t="s">
        <v>67</v>
      </c>
      <c r="F65" s="16">
        <f t="shared" ref="F65:J65" si="38">$C63*F63</f>
        <v>0</v>
      </c>
      <c r="G65" s="16">
        <f t="shared" si="38"/>
        <v>0</v>
      </c>
      <c r="H65" s="16">
        <f t="shared" si="38"/>
        <v>0</v>
      </c>
      <c r="I65" s="16">
        <f t="shared" si="38"/>
        <v>0</v>
      </c>
      <c r="J65" s="17">
        <f t="shared" si="38"/>
        <v>0</v>
      </c>
      <c r="L65" s="23"/>
    </row>
    <row r="66" spans="1:12" s="18" customFormat="1" ht="20.25" customHeight="1" x14ac:dyDescent="0.25">
      <c r="A66" s="158" t="s">
        <v>45</v>
      </c>
      <c r="B66" s="149" t="str">
        <f>'Orçamento '!$D$125</f>
        <v>ITENS DIVERSOS</v>
      </c>
      <c r="C66" s="152">
        <f>'Orçamento '!J181</f>
        <v>0</v>
      </c>
      <c r="D66" s="155" t="e">
        <f>C66/$C$108</f>
        <v>#DIV/0!</v>
      </c>
      <c r="E66" s="9" t="s">
        <v>60</v>
      </c>
      <c r="F66" s="10"/>
      <c r="G66" s="10">
        <v>1</v>
      </c>
      <c r="H66" s="10"/>
      <c r="I66" s="10"/>
      <c r="J66" s="11">
        <f>SUM(F66:I66)</f>
        <v>1</v>
      </c>
      <c r="L66" s="22"/>
    </row>
    <row r="67" spans="1:12" s="18" customFormat="1" ht="20.25" customHeight="1" x14ac:dyDescent="0.25">
      <c r="A67" s="159"/>
      <c r="B67" s="150"/>
      <c r="C67" s="153"/>
      <c r="D67" s="156"/>
      <c r="E67" s="12"/>
      <c r="F67" s="13"/>
      <c r="G67" s="13"/>
      <c r="H67" s="13"/>
      <c r="I67" s="13"/>
      <c r="J67" s="14"/>
    </row>
    <row r="68" spans="1:12" s="18" customFormat="1" ht="20.25" customHeight="1" thickBot="1" x14ac:dyDescent="0.3">
      <c r="A68" s="160"/>
      <c r="B68" s="151"/>
      <c r="C68" s="154"/>
      <c r="D68" s="157"/>
      <c r="E68" s="15" t="s">
        <v>67</v>
      </c>
      <c r="F68" s="16">
        <f t="shared" ref="F68:J68" si="39">$C66*F66</f>
        <v>0</v>
      </c>
      <c r="G68" s="16">
        <f t="shared" si="39"/>
        <v>0</v>
      </c>
      <c r="H68" s="16">
        <f t="shared" si="39"/>
        <v>0</v>
      </c>
      <c r="I68" s="16">
        <f t="shared" si="39"/>
        <v>0</v>
      </c>
      <c r="J68" s="17">
        <f t="shared" si="39"/>
        <v>0</v>
      </c>
      <c r="L68" s="23"/>
    </row>
    <row r="69" spans="1:12" s="18" customFormat="1" ht="20.25" customHeight="1" x14ac:dyDescent="0.25">
      <c r="A69" s="158" t="s">
        <v>46</v>
      </c>
      <c r="B69" s="149" t="str">
        <f>'Orçamento '!$D$183</f>
        <v xml:space="preserve">RACK E COMPONENTES </v>
      </c>
      <c r="C69" s="152">
        <f>'Orçamento '!$J$183</f>
        <v>0</v>
      </c>
      <c r="D69" s="155" t="e">
        <f>C69/$C$108</f>
        <v>#DIV/0!</v>
      </c>
      <c r="E69" s="9" t="s">
        <v>60</v>
      </c>
      <c r="F69" s="10"/>
      <c r="G69" s="10">
        <v>1</v>
      </c>
      <c r="H69" s="10"/>
      <c r="I69" s="10"/>
      <c r="J69" s="11">
        <f>SUM(F69:I69)</f>
        <v>1</v>
      </c>
      <c r="L69" s="22"/>
    </row>
    <row r="70" spans="1:12" s="18" customFormat="1" ht="20.25" customHeight="1" x14ac:dyDescent="0.25">
      <c r="A70" s="159"/>
      <c r="B70" s="150"/>
      <c r="C70" s="153"/>
      <c r="D70" s="156"/>
      <c r="E70" s="12"/>
      <c r="F70" s="13"/>
      <c r="G70" s="13"/>
      <c r="H70" s="13"/>
      <c r="I70" s="13"/>
      <c r="J70" s="14"/>
    </row>
    <row r="71" spans="1:12" s="18" customFormat="1" ht="20.25" customHeight="1" thickBot="1" x14ac:dyDescent="0.3">
      <c r="A71" s="160"/>
      <c r="B71" s="151"/>
      <c r="C71" s="154"/>
      <c r="D71" s="157"/>
      <c r="E71" s="15" t="s">
        <v>67</v>
      </c>
      <c r="F71" s="16">
        <f t="shared" ref="F71:J71" si="40">$C69*F69</f>
        <v>0</v>
      </c>
      <c r="G71" s="16">
        <f t="shared" si="40"/>
        <v>0</v>
      </c>
      <c r="H71" s="16">
        <f t="shared" si="40"/>
        <v>0</v>
      </c>
      <c r="I71" s="16">
        <f t="shared" ref="I71" si="41">$C69*I69</f>
        <v>0</v>
      </c>
      <c r="J71" s="17">
        <f t="shared" si="40"/>
        <v>0</v>
      </c>
      <c r="L71" s="23"/>
    </row>
    <row r="72" spans="1:12" s="18" customFormat="1" ht="20.25" customHeight="1" x14ac:dyDescent="0.25">
      <c r="A72" s="158" t="s">
        <v>47</v>
      </c>
      <c r="B72" s="149" t="str">
        <f>'Orçamento '!$D$201</f>
        <v>CABOS, TOMADAS E ACESSÓRIOS</v>
      </c>
      <c r="C72" s="152">
        <f>'Orçamento '!$J$201</f>
        <v>0</v>
      </c>
      <c r="D72" s="155" t="e">
        <f>C72/$C$108</f>
        <v>#DIV/0!</v>
      </c>
      <c r="E72" s="9" t="s">
        <v>60</v>
      </c>
      <c r="F72" s="10"/>
      <c r="G72" s="10">
        <v>0.8</v>
      </c>
      <c r="H72" s="10">
        <v>0.2</v>
      </c>
      <c r="I72" s="10"/>
      <c r="J72" s="11">
        <f>SUM(F72:I72)</f>
        <v>1</v>
      </c>
      <c r="L72" s="22"/>
    </row>
    <row r="73" spans="1:12" s="18" customFormat="1" ht="20.25" customHeight="1" x14ac:dyDescent="0.25">
      <c r="A73" s="159"/>
      <c r="B73" s="150"/>
      <c r="C73" s="153"/>
      <c r="D73" s="156"/>
      <c r="E73" s="12"/>
      <c r="F73" s="13"/>
      <c r="G73" s="13"/>
      <c r="H73" s="13"/>
      <c r="I73" s="13"/>
      <c r="J73" s="14"/>
    </row>
    <row r="74" spans="1:12" s="18" customFormat="1" ht="20.25" customHeight="1" thickBot="1" x14ac:dyDescent="0.3">
      <c r="A74" s="160"/>
      <c r="B74" s="151"/>
      <c r="C74" s="154"/>
      <c r="D74" s="157"/>
      <c r="E74" s="15" t="s">
        <v>67</v>
      </c>
      <c r="F74" s="16">
        <f t="shared" ref="F74:J74" si="42">$C72*F72</f>
        <v>0</v>
      </c>
      <c r="G74" s="16">
        <f t="shared" si="42"/>
        <v>0</v>
      </c>
      <c r="H74" s="16">
        <f t="shared" si="42"/>
        <v>0</v>
      </c>
      <c r="I74" s="16">
        <f t="shared" ref="I74" si="43">$C72*I72</f>
        <v>0</v>
      </c>
      <c r="J74" s="17">
        <f t="shared" si="42"/>
        <v>0</v>
      </c>
      <c r="L74" s="23"/>
    </row>
    <row r="75" spans="1:12" s="18" customFormat="1" ht="20.25" customHeight="1" x14ac:dyDescent="0.25">
      <c r="A75" s="158" t="s">
        <v>48</v>
      </c>
      <c r="B75" s="149" t="str">
        <f>'Orçamento '!$D$205</f>
        <v>CERTIFICAÇÃO E TESTES</v>
      </c>
      <c r="C75" s="152">
        <f>'Orçamento '!$J$205</f>
        <v>0</v>
      </c>
      <c r="D75" s="155" t="e">
        <f>C75/$C$108</f>
        <v>#DIV/0!</v>
      </c>
      <c r="E75" s="9" t="s">
        <v>60</v>
      </c>
      <c r="F75" s="10"/>
      <c r="G75" s="10"/>
      <c r="H75" s="10">
        <v>1</v>
      </c>
      <c r="I75" s="10"/>
      <c r="J75" s="11">
        <f>SUM(F75:I75)</f>
        <v>1</v>
      </c>
      <c r="L75" s="22"/>
    </row>
    <row r="76" spans="1:12" s="18" customFormat="1" ht="20.25" customHeight="1" x14ac:dyDescent="0.25">
      <c r="A76" s="159"/>
      <c r="B76" s="150"/>
      <c r="C76" s="153"/>
      <c r="D76" s="156"/>
      <c r="E76" s="12"/>
      <c r="F76" s="13"/>
      <c r="G76" s="13"/>
      <c r="H76" s="13"/>
      <c r="I76" s="13"/>
      <c r="J76" s="14"/>
    </row>
    <row r="77" spans="1:12" s="18" customFormat="1" ht="20.25" customHeight="1" thickBot="1" x14ac:dyDescent="0.3">
      <c r="A77" s="160"/>
      <c r="B77" s="151"/>
      <c r="C77" s="154"/>
      <c r="D77" s="157"/>
      <c r="E77" s="15" t="s">
        <v>67</v>
      </c>
      <c r="F77" s="16">
        <f t="shared" ref="F77:J77" si="44">$C75*F75</f>
        <v>0</v>
      </c>
      <c r="G77" s="16">
        <f t="shared" si="44"/>
        <v>0</v>
      </c>
      <c r="H77" s="16">
        <f t="shared" si="44"/>
        <v>0</v>
      </c>
      <c r="I77" s="16">
        <f t="shared" ref="I77" si="45">$C75*I75</f>
        <v>0</v>
      </c>
      <c r="J77" s="17">
        <f t="shared" si="44"/>
        <v>0</v>
      </c>
      <c r="L77" s="23"/>
    </row>
    <row r="78" spans="1:12" s="18" customFormat="1" ht="20.25" customHeight="1" x14ac:dyDescent="0.25">
      <c r="A78" s="158" t="s">
        <v>49</v>
      </c>
      <c r="B78" s="149" t="str">
        <f>'Orçamento '!$D$207</f>
        <v>ELETRODUTOS, CAIXAS E ACESSÓRIOS</v>
      </c>
      <c r="C78" s="152">
        <f>'Orçamento '!$J$207</f>
        <v>0</v>
      </c>
      <c r="D78" s="155" t="e">
        <f>C78/$C$108</f>
        <v>#DIV/0!</v>
      </c>
      <c r="E78" s="9" t="s">
        <v>60</v>
      </c>
      <c r="F78" s="10"/>
      <c r="G78" s="10">
        <v>0.8</v>
      </c>
      <c r="H78" s="10">
        <v>0.2</v>
      </c>
      <c r="I78" s="10"/>
      <c r="J78" s="11">
        <f>SUM(F78:I78)</f>
        <v>1</v>
      </c>
      <c r="L78" s="22"/>
    </row>
    <row r="79" spans="1:12" s="18" customFormat="1" ht="20.25" customHeight="1" x14ac:dyDescent="0.25">
      <c r="A79" s="159"/>
      <c r="B79" s="150"/>
      <c r="C79" s="153"/>
      <c r="D79" s="156"/>
      <c r="E79" s="12"/>
      <c r="F79" s="13"/>
      <c r="G79" s="13"/>
      <c r="H79" s="13"/>
      <c r="I79" s="13"/>
      <c r="J79" s="14"/>
    </row>
    <row r="80" spans="1:12" s="18" customFormat="1" ht="20.25" customHeight="1" thickBot="1" x14ac:dyDescent="0.3">
      <c r="A80" s="160"/>
      <c r="B80" s="151"/>
      <c r="C80" s="154"/>
      <c r="D80" s="157"/>
      <c r="E80" s="15" t="s">
        <v>67</v>
      </c>
      <c r="F80" s="16">
        <f t="shared" ref="F80:J80" si="46">$C78*F78</f>
        <v>0</v>
      </c>
      <c r="G80" s="16">
        <f t="shared" si="46"/>
        <v>0</v>
      </c>
      <c r="H80" s="16">
        <f t="shared" si="46"/>
        <v>0</v>
      </c>
      <c r="I80" s="16">
        <f t="shared" ref="I80" si="47">$C78*I78</f>
        <v>0</v>
      </c>
      <c r="J80" s="17">
        <f t="shared" si="46"/>
        <v>0</v>
      </c>
      <c r="L80" s="23"/>
    </row>
    <row r="81" spans="1:12" s="18" customFormat="1" ht="20.25" customHeight="1" x14ac:dyDescent="0.25">
      <c r="A81" s="158" t="s">
        <v>413</v>
      </c>
      <c r="B81" s="149" t="str">
        <f>'Orçamento '!$D$223</f>
        <v>ELETROCALHA E ACESSÓRIOS</v>
      </c>
      <c r="C81" s="152">
        <f>'Orçamento '!$J$223</f>
        <v>0</v>
      </c>
      <c r="D81" s="155" t="e">
        <f>C81/$C$108</f>
        <v>#DIV/0!</v>
      </c>
      <c r="E81" s="9" t="s">
        <v>60</v>
      </c>
      <c r="F81" s="10"/>
      <c r="G81" s="10">
        <v>0.8</v>
      </c>
      <c r="H81" s="10">
        <v>0.2</v>
      </c>
      <c r="I81" s="10"/>
      <c r="J81" s="11">
        <f>SUM(F81:I81)</f>
        <v>1</v>
      </c>
      <c r="L81" s="22"/>
    </row>
    <row r="82" spans="1:12" s="18" customFormat="1" ht="20.25" customHeight="1" x14ac:dyDescent="0.25">
      <c r="A82" s="159"/>
      <c r="B82" s="150"/>
      <c r="C82" s="153"/>
      <c r="D82" s="156"/>
      <c r="E82" s="12"/>
      <c r="F82" s="13"/>
      <c r="G82" s="13"/>
      <c r="H82" s="13"/>
      <c r="I82" s="13"/>
      <c r="J82" s="14"/>
    </row>
    <row r="83" spans="1:12" s="18" customFormat="1" ht="20.25" customHeight="1" thickBot="1" x14ac:dyDescent="0.3">
      <c r="A83" s="160"/>
      <c r="B83" s="151"/>
      <c r="C83" s="154"/>
      <c r="D83" s="157"/>
      <c r="E83" s="15" t="s">
        <v>67</v>
      </c>
      <c r="F83" s="16">
        <f t="shared" ref="F83:J83" si="48">$C81*F81</f>
        <v>0</v>
      </c>
      <c r="G83" s="16">
        <f t="shared" si="48"/>
        <v>0</v>
      </c>
      <c r="H83" s="16">
        <f t="shared" si="48"/>
        <v>0</v>
      </c>
      <c r="I83" s="16">
        <f t="shared" ref="I83" si="49">$C81*I81</f>
        <v>0</v>
      </c>
      <c r="J83" s="17">
        <f t="shared" si="48"/>
        <v>0</v>
      </c>
      <c r="L83" s="23"/>
    </row>
    <row r="84" spans="1:12" s="18" customFormat="1" ht="20.25" customHeight="1" x14ac:dyDescent="0.25">
      <c r="A84" s="158" t="s">
        <v>70</v>
      </c>
      <c r="B84" s="149" t="str">
        <f>'Orçamento '!$D$236</f>
        <v>SISTEMA PCI</v>
      </c>
      <c r="C84" s="152">
        <f>'Orçamento '!$J$236</f>
        <v>0</v>
      </c>
      <c r="D84" s="155" t="e">
        <f>C84/$C$108</f>
        <v>#DIV/0!</v>
      </c>
      <c r="E84" s="9" t="s">
        <v>60</v>
      </c>
      <c r="F84" s="10"/>
      <c r="G84" s="10">
        <v>0.3</v>
      </c>
      <c r="H84" s="10">
        <v>0.7</v>
      </c>
      <c r="I84" s="10"/>
      <c r="J84" s="11">
        <f>SUM(F84:I84)</f>
        <v>1</v>
      </c>
      <c r="L84" s="22"/>
    </row>
    <row r="85" spans="1:12" s="18" customFormat="1" ht="20.25" customHeight="1" x14ac:dyDescent="0.25">
      <c r="A85" s="159"/>
      <c r="B85" s="150"/>
      <c r="C85" s="153"/>
      <c r="D85" s="156"/>
      <c r="E85" s="12"/>
      <c r="F85" s="13"/>
      <c r="G85" s="13"/>
      <c r="H85" s="13"/>
      <c r="I85" s="13"/>
      <c r="J85" s="14"/>
    </row>
    <row r="86" spans="1:12" s="18" customFormat="1" ht="20.25" customHeight="1" thickBot="1" x14ac:dyDescent="0.3">
      <c r="A86" s="160"/>
      <c r="B86" s="151"/>
      <c r="C86" s="154"/>
      <c r="D86" s="157"/>
      <c r="E86" s="15" t="s">
        <v>67</v>
      </c>
      <c r="F86" s="16">
        <f t="shared" ref="F86:J86" si="50">$C84*F84</f>
        <v>0</v>
      </c>
      <c r="G86" s="16">
        <f t="shared" si="50"/>
        <v>0</v>
      </c>
      <c r="H86" s="16">
        <f t="shared" ref="H86:I86" si="51">$C84*H84</f>
        <v>0</v>
      </c>
      <c r="I86" s="16">
        <f t="shared" si="51"/>
        <v>0</v>
      </c>
      <c r="J86" s="17">
        <f t="shared" si="50"/>
        <v>0</v>
      </c>
      <c r="L86" s="23"/>
    </row>
    <row r="87" spans="1:12" s="18" customFormat="1" ht="20.25" customHeight="1" x14ac:dyDescent="0.25">
      <c r="A87" s="158" t="s">
        <v>71</v>
      </c>
      <c r="B87" s="149" t="str">
        <f>'Orçamento '!$D$241</f>
        <v>AR CONDICIONADO</v>
      </c>
      <c r="C87" s="152">
        <f>'Orçamento '!$J$241</f>
        <v>0</v>
      </c>
      <c r="D87" s="155" t="e">
        <f>C87/$C$108</f>
        <v>#DIV/0!</v>
      </c>
      <c r="E87" s="9" t="s">
        <v>60</v>
      </c>
      <c r="F87" s="10"/>
      <c r="G87" s="10">
        <v>0.25</v>
      </c>
      <c r="H87" s="10">
        <v>0.75</v>
      </c>
      <c r="I87" s="10"/>
      <c r="J87" s="11">
        <f>SUM(F87:I87)</f>
        <v>1</v>
      </c>
      <c r="L87" s="22"/>
    </row>
    <row r="88" spans="1:12" s="18" customFormat="1" ht="20.25" customHeight="1" x14ac:dyDescent="0.25">
      <c r="A88" s="159"/>
      <c r="B88" s="150"/>
      <c r="C88" s="153"/>
      <c r="D88" s="156"/>
      <c r="E88" s="12"/>
      <c r="F88" s="13"/>
      <c r="G88" s="13"/>
      <c r="H88" s="13"/>
      <c r="I88" s="13"/>
      <c r="J88" s="14"/>
    </row>
    <row r="89" spans="1:12" s="18" customFormat="1" ht="20.25" customHeight="1" thickBot="1" x14ac:dyDescent="0.3">
      <c r="A89" s="160"/>
      <c r="B89" s="151"/>
      <c r="C89" s="154"/>
      <c r="D89" s="157"/>
      <c r="E89" s="15" t="s">
        <v>67</v>
      </c>
      <c r="F89" s="16">
        <f t="shared" ref="F89:J89" si="52">$C87*F87</f>
        <v>0</v>
      </c>
      <c r="G89" s="16">
        <f t="shared" si="52"/>
        <v>0</v>
      </c>
      <c r="H89" s="16">
        <f t="shared" ref="H89:I89" si="53">$C87*H87</f>
        <v>0</v>
      </c>
      <c r="I89" s="16">
        <f t="shared" si="53"/>
        <v>0</v>
      </c>
      <c r="J89" s="17">
        <f t="shared" si="52"/>
        <v>0</v>
      </c>
      <c r="L89" s="23"/>
    </row>
    <row r="90" spans="1:12" s="18" customFormat="1" ht="20.25" customHeight="1" x14ac:dyDescent="0.25">
      <c r="A90" s="158" t="s">
        <v>144</v>
      </c>
      <c r="B90" s="149" t="str">
        <f>'Orçamento '!$D$262</f>
        <v>ESQUADRIAS</v>
      </c>
      <c r="C90" s="152">
        <f>'Orçamento '!$J$262</f>
        <v>0</v>
      </c>
      <c r="D90" s="155" t="e">
        <f>C90/$C$108</f>
        <v>#DIV/0!</v>
      </c>
      <c r="E90" s="9" t="s">
        <v>60</v>
      </c>
      <c r="F90" s="10"/>
      <c r="G90" s="10"/>
      <c r="H90" s="10">
        <v>0.9</v>
      </c>
      <c r="I90" s="10">
        <v>0.1</v>
      </c>
      <c r="J90" s="11">
        <f>SUM(F90:I90)</f>
        <v>1</v>
      </c>
      <c r="L90" s="22"/>
    </row>
    <row r="91" spans="1:12" s="18" customFormat="1" ht="20.25" customHeight="1" x14ac:dyDescent="0.25">
      <c r="A91" s="159"/>
      <c r="B91" s="150"/>
      <c r="C91" s="153"/>
      <c r="D91" s="156"/>
      <c r="E91" s="12"/>
      <c r="F91" s="13"/>
      <c r="G91" s="13"/>
      <c r="H91" s="13"/>
      <c r="I91" s="13"/>
      <c r="J91" s="14"/>
    </row>
    <row r="92" spans="1:12" s="18" customFormat="1" ht="20.25" customHeight="1" thickBot="1" x14ac:dyDescent="0.3">
      <c r="A92" s="160"/>
      <c r="B92" s="151"/>
      <c r="C92" s="154"/>
      <c r="D92" s="157"/>
      <c r="E92" s="15" t="s">
        <v>67</v>
      </c>
      <c r="F92" s="16">
        <f t="shared" ref="F92:J92" si="54">$C90*F90</f>
        <v>0</v>
      </c>
      <c r="G92" s="16">
        <f t="shared" si="54"/>
        <v>0</v>
      </c>
      <c r="H92" s="16">
        <f t="shared" ref="H92:I92" si="55">$C90*H90</f>
        <v>0</v>
      </c>
      <c r="I92" s="16">
        <f t="shared" si="55"/>
        <v>0</v>
      </c>
      <c r="J92" s="17">
        <f t="shared" si="54"/>
        <v>0</v>
      </c>
      <c r="L92" s="23"/>
    </row>
    <row r="93" spans="1:12" s="18" customFormat="1" ht="20.25" customHeight="1" x14ac:dyDescent="0.25">
      <c r="A93" s="158" t="s">
        <v>145</v>
      </c>
      <c r="B93" s="186" t="str">
        <f>'Orçamento '!$D$275</f>
        <v>PINTURA</v>
      </c>
      <c r="C93" s="152">
        <f>'Orçamento '!$J$275</f>
        <v>0</v>
      </c>
      <c r="D93" s="189" t="e">
        <f>C93/$C$108</f>
        <v>#DIV/0!</v>
      </c>
      <c r="E93" s="9" t="s">
        <v>60</v>
      </c>
      <c r="F93" s="10"/>
      <c r="G93" s="10"/>
      <c r="H93" s="10">
        <v>1</v>
      </c>
      <c r="I93" s="10"/>
      <c r="J93" s="11">
        <f>SUM(F93:I93)</f>
        <v>1</v>
      </c>
    </row>
    <row r="94" spans="1:12" s="18" customFormat="1" ht="20.25" customHeight="1" x14ac:dyDescent="0.25">
      <c r="A94" s="159"/>
      <c r="B94" s="187"/>
      <c r="C94" s="153"/>
      <c r="D94" s="190"/>
      <c r="E94" s="12"/>
      <c r="F94" s="13"/>
      <c r="G94" s="13"/>
      <c r="H94" s="13"/>
      <c r="I94" s="13"/>
      <c r="J94" s="14"/>
    </row>
    <row r="95" spans="1:12" s="18" customFormat="1" ht="20.25" customHeight="1" thickBot="1" x14ac:dyDescent="0.3">
      <c r="A95" s="160"/>
      <c r="B95" s="188"/>
      <c r="C95" s="154"/>
      <c r="D95" s="191"/>
      <c r="E95" s="15" t="s">
        <v>67</v>
      </c>
      <c r="F95" s="16">
        <f t="shared" ref="F95:J95" si="56">$C93*F93</f>
        <v>0</v>
      </c>
      <c r="G95" s="16">
        <f t="shared" si="56"/>
        <v>0</v>
      </c>
      <c r="H95" s="16">
        <f t="shared" ref="H95:I95" si="57">$C93*H93</f>
        <v>0</v>
      </c>
      <c r="I95" s="16">
        <f t="shared" si="57"/>
        <v>0</v>
      </c>
      <c r="J95" s="17">
        <f t="shared" si="56"/>
        <v>0</v>
      </c>
    </row>
    <row r="96" spans="1:12" s="18" customFormat="1" ht="20.25" customHeight="1" x14ac:dyDescent="0.25">
      <c r="A96" s="158" t="s">
        <v>146</v>
      </c>
      <c r="B96" s="179" t="str">
        <f>'Orçamento '!$D$281</f>
        <v xml:space="preserve">PAISAGISMO </v>
      </c>
      <c r="C96" s="152">
        <f>'Orçamento '!J281</f>
        <v>0</v>
      </c>
      <c r="D96" s="155" t="e">
        <f>C96/$C$108</f>
        <v>#DIV/0!</v>
      </c>
      <c r="E96" s="9" t="s">
        <v>60</v>
      </c>
      <c r="F96" s="10"/>
      <c r="G96" s="10"/>
      <c r="H96" s="10"/>
      <c r="I96" s="10">
        <v>1</v>
      </c>
      <c r="J96" s="11">
        <f>SUM(F96:I96)</f>
        <v>1</v>
      </c>
    </row>
    <row r="97" spans="1:10" s="18" customFormat="1" ht="20.25" customHeight="1" x14ac:dyDescent="0.25">
      <c r="A97" s="159"/>
      <c r="B97" s="150"/>
      <c r="C97" s="153"/>
      <c r="D97" s="156"/>
      <c r="E97" s="12"/>
      <c r="F97" s="13"/>
      <c r="G97" s="13"/>
      <c r="H97" s="13"/>
      <c r="I97" s="13"/>
      <c r="J97" s="14"/>
    </row>
    <row r="98" spans="1:10" s="18" customFormat="1" ht="20.25" customHeight="1" thickBot="1" x14ac:dyDescent="0.3">
      <c r="A98" s="160"/>
      <c r="B98" s="151"/>
      <c r="C98" s="154"/>
      <c r="D98" s="157"/>
      <c r="E98" s="15" t="s">
        <v>67</v>
      </c>
      <c r="F98" s="16">
        <f t="shared" ref="F98:J98" si="58">$C96*F96</f>
        <v>0</v>
      </c>
      <c r="G98" s="16">
        <f t="shared" si="58"/>
        <v>0</v>
      </c>
      <c r="H98" s="16">
        <f t="shared" ref="H98:I98" si="59">$C96*H96</f>
        <v>0</v>
      </c>
      <c r="I98" s="16">
        <f t="shared" si="59"/>
        <v>0</v>
      </c>
      <c r="J98" s="17">
        <f t="shared" si="58"/>
        <v>0</v>
      </c>
    </row>
    <row r="99" spans="1:10" s="18" customFormat="1" ht="20.25" customHeight="1" x14ac:dyDescent="0.25">
      <c r="A99" s="158" t="s">
        <v>147</v>
      </c>
      <c r="B99" s="186" t="str">
        <f>'Orçamento '!$D$284</f>
        <v>CORTINAS E MOBILIÁRIOS</v>
      </c>
      <c r="C99" s="152">
        <f>'Orçamento '!$J$284</f>
        <v>0</v>
      </c>
      <c r="D99" s="189" t="e">
        <f>C99/$C$108</f>
        <v>#DIV/0!</v>
      </c>
      <c r="E99" s="9" t="s">
        <v>60</v>
      </c>
      <c r="F99" s="10"/>
      <c r="G99" s="10"/>
      <c r="H99" s="10"/>
      <c r="I99" s="10">
        <v>1</v>
      </c>
      <c r="J99" s="11">
        <f>SUM(F99:I99)</f>
        <v>1</v>
      </c>
    </row>
    <row r="100" spans="1:10" s="18" customFormat="1" ht="20.25" customHeight="1" x14ac:dyDescent="0.25">
      <c r="A100" s="159"/>
      <c r="B100" s="187"/>
      <c r="C100" s="153"/>
      <c r="D100" s="190"/>
      <c r="E100" s="12"/>
      <c r="F100" s="13"/>
      <c r="G100" s="13"/>
      <c r="H100" s="13"/>
      <c r="I100" s="13"/>
      <c r="J100" s="14"/>
    </row>
    <row r="101" spans="1:10" s="18" customFormat="1" ht="20.25" customHeight="1" thickBot="1" x14ac:dyDescent="0.3">
      <c r="A101" s="160"/>
      <c r="B101" s="188"/>
      <c r="C101" s="154"/>
      <c r="D101" s="191"/>
      <c r="E101" s="15" t="s">
        <v>67</v>
      </c>
      <c r="F101" s="16">
        <f t="shared" ref="F101:J101" si="60">$C99*F99</f>
        <v>0</v>
      </c>
      <c r="G101" s="16">
        <f t="shared" si="60"/>
        <v>0</v>
      </c>
      <c r="H101" s="16">
        <f t="shared" ref="H101:I101" si="61">$C99*H99</f>
        <v>0</v>
      </c>
      <c r="I101" s="16">
        <f t="shared" si="61"/>
        <v>0</v>
      </c>
      <c r="J101" s="17">
        <f t="shared" si="60"/>
        <v>0</v>
      </c>
    </row>
    <row r="102" spans="1:10" s="18" customFormat="1" ht="20.25" customHeight="1" x14ac:dyDescent="0.25">
      <c r="A102" s="158" t="s">
        <v>148</v>
      </c>
      <c r="B102" s="186" t="str">
        <f>'Orçamento '!D307</f>
        <v>MANUTENÇÕES HIDROSSANITÁRIAS E COBERTURA</v>
      </c>
      <c r="C102" s="152">
        <f>'Orçamento '!J307</f>
        <v>0</v>
      </c>
      <c r="D102" s="189" t="e">
        <f>C102/$C$108</f>
        <v>#DIV/0!</v>
      </c>
      <c r="E102" s="9" t="s">
        <v>60</v>
      </c>
      <c r="F102" s="10"/>
      <c r="G102" s="10">
        <v>0.5</v>
      </c>
      <c r="H102" s="10">
        <v>0.5</v>
      </c>
      <c r="I102" s="10"/>
      <c r="J102" s="11">
        <f>SUM(F102:I102)</f>
        <v>1</v>
      </c>
    </row>
    <row r="103" spans="1:10" s="18" customFormat="1" ht="20.25" customHeight="1" x14ac:dyDescent="0.25">
      <c r="A103" s="159"/>
      <c r="B103" s="187"/>
      <c r="C103" s="153"/>
      <c r="D103" s="190"/>
      <c r="E103" s="12"/>
      <c r="F103" s="13"/>
      <c r="G103" s="13"/>
      <c r="H103" s="13"/>
      <c r="I103" s="13"/>
      <c r="J103" s="14"/>
    </row>
    <row r="104" spans="1:10" s="18" customFormat="1" ht="20.25" customHeight="1" thickBot="1" x14ac:dyDescent="0.3">
      <c r="A104" s="160"/>
      <c r="B104" s="188"/>
      <c r="C104" s="154"/>
      <c r="D104" s="191"/>
      <c r="E104" s="15" t="s">
        <v>67</v>
      </c>
      <c r="F104" s="16">
        <f t="shared" ref="F104:J104" si="62">$C102*F102</f>
        <v>0</v>
      </c>
      <c r="G104" s="16">
        <f t="shared" si="62"/>
        <v>0</v>
      </c>
      <c r="H104" s="16">
        <f t="shared" si="62"/>
        <v>0</v>
      </c>
      <c r="I104" s="16">
        <f t="shared" si="62"/>
        <v>0</v>
      </c>
      <c r="J104" s="17">
        <f t="shared" si="62"/>
        <v>0</v>
      </c>
    </row>
    <row r="105" spans="1:10" s="18" customFormat="1" ht="20.25" customHeight="1" x14ac:dyDescent="0.25">
      <c r="A105" s="158" t="s">
        <v>483</v>
      </c>
      <c r="B105" s="179" t="str">
        <f>'Orçamento '!$D$312</f>
        <v xml:space="preserve">LIMPEZA GERAL </v>
      </c>
      <c r="C105" s="152">
        <f>'Orçamento '!$J$312</f>
        <v>0</v>
      </c>
      <c r="D105" s="155" t="e">
        <f>C105/$C$108</f>
        <v>#DIV/0!</v>
      </c>
      <c r="E105" s="9" t="s">
        <v>60</v>
      </c>
      <c r="F105" s="10"/>
      <c r="G105" s="10"/>
      <c r="H105" s="10"/>
      <c r="I105" s="10">
        <v>1</v>
      </c>
      <c r="J105" s="11">
        <f>SUM(F105:I105)</f>
        <v>1</v>
      </c>
    </row>
    <row r="106" spans="1:10" s="18" customFormat="1" ht="20.25" customHeight="1" x14ac:dyDescent="0.25">
      <c r="A106" s="159"/>
      <c r="B106" s="150"/>
      <c r="C106" s="153"/>
      <c r="D106" s="156"/>
      <c r="E106" s="12"/>
      <c r="F106" s="13"/>
      <c r="G106" s="13"/>
      <c r="H106" s="13"/>
      <c r="I106" s="13"/>
      <c r="J106" s="14"/>
    </row>
    <row r="107" spans="1:10" s="18" customFormat="1" ht="20.25" customHeight="1" thickBot="1" x14ac:dyDescent="0.3">
      <c r="A107" s="160"/>
      <c r="B107" s="151"/>
      <c r="C107" s="154"/>
      <c r="D107" s="157"/>
      <c r="E107" s="15" t="s">
        <v>67</v>
      </c>
      <c r="F107" s="16">
        <f t="shared" ref="F107:J107" si="63">$C105*F105</f>
        <v>0</v>
      </c>
      <c r="G107" s="16">
        <f t="shared" si="63"/>
        <v>0</v>
      </c>
      <c r="H107" s="16">
        <f t="shared" ref="H107:I107" si="64">$C105*H105</f>
        <v>0</v>
      </c>
      <c r="I107" s="16">
        <f t="shared" si="64"/>
        <v>0</v>
      </c>
      <c r="J107" s="17">
        <f t="shared" si="63"/>
        <v>0</v>
      </c>
    </row>
    <row r="108" spans="1:10" s="18" customFormat="1" ht="20.25" customHeight="1" thickBot="1" x14ac:dyDescent="0.3">
      <c r="A108" s="24" t="s">
        <v>0</v>
      </c>
      <c r="B108" s="25"/>
      <c r="C108" s="26">
        <f>SUM(C6:C107)</f>
        <v>0</v>
      </c>
      <c r="D108" s="27" t="e">
        <f>SUM(D6:D107)</f>
        <v>#DIV/0!</v>
      </c>
      <c r="E108" s="20" t="s">
        <v>67</v>
      </c>
      <c r="F108" s="31">
        <f>SUM(F$8,F$11,F$14,F$17,F$20,F$23,F$26,F$29,F$32,F$35,F$38,F$41,F$44,F$47,F$50,F$53,F$56,F$59,F$71,F$74,F$77,F$80,F$83,F$86,F$89,F$92,F$95,F$98,F$101,F$107,F68)</f>
        <v>0</v>
      </c>
      <c r="G108" s="31">
        <f>SUM(G$8,G$11,G$14,G$17,G$20,G$23,G$26,G$29,G$32,G$35,G$38,G$41,G$44,G$47,G$50,G$53,G$56,G$59,G$71,G$74,G$77,G$80,G$83,G$86,G$89,G$92,G$95,G$98,G$101,G$107,G68)</f>
        <v>0</v>
      </c>
      <c r="H108" s="31">
        <f>SUM(H$8,H$11,H$14,H$17,H$20,H$23,H$26,H$29,H$32,H$35,H$38,H$41,H$44,H$47,H$50,H$53,H$56,H$59,H$71,H$74,H$77,H$80,H$83,H$86,H$89,H$92,H$95,H$98,H$101,H$107,H68)</f>
        <v>0</v>
      </c>
      <c r="I108" s="31">
        <f>SUM(I$8,I$11,I$14,I$17,I$20,I$23,I$26,I$29,I$32,I$35,I$38,I$41,I$44,I$47,I$50,I$53,I$56,I$59,I$71,I$74,I$77,I$80,I$83,I$86,I$89,I$92,I$95,I$98,I$101,I$107,I68)</f>
        <v>0</v>
      </c>
      <c r="J108" s="33">
        <f>SUM(J$8,J$11,J$14,J$17,J$20,J$23,J$26,J$29,J$32,J$35,J$38,J$41,J$44,J$47,J$50,J$53,J$56,J$59,J$71,J$74,J$77,J$80,J$83,J$86,J$89,J$92,J$95,J$98,J$101,J$107,J104,J68,J62,J65)</f>
        <v>0</v>
      </c>
    </row>
    <row r="109" spans="1:10" s="18" customFormat="1" ht="20.25" customHeight="1" thickBot="1" x14ac:dyDescent="0.3">
      <c r="A109" s="183" t="s">
        <v>68</v>
      </c>
      <c r="B109" s="184"/>
      <c r="C109" s="184"/>
      <c r="D109" s="185"/>
      <c r="E109" s="21" t="s">
        <v>67</v>
      </c>
      <c r="F109" s="17">
        <f>F108</f>
        <v>0</v>
      </c>
      <c r="G109" s="17">
        <f t="shared" ref="G109" si="65">F109+G108</f>
        <v>0</v>
      </c>
      <c r="H109" s="17">
        <f>G109+H108</f>
        <v>0</v>
      </c>
      <c r="I109" s="17">
        <f>H109+I108</f>
        <v>0</v>
      </c>
      <c r="J109" s="32"/>
    </row>
    <row r="112" spans="1:10" x14ac:dyDescent="0.25">
      <c r="J112" s="54"/>
    </row>
    <row r="113" spans="13:13" x14ac:dyDescent="0.25">
      <c r="M113" s="54">
        <f>'Orçamento '!J319</f>
        <v>0</v>
      </c>
    </row>
  </sheetData>
  <mergeCells count="144">
    <mergeCell ref="A36:A38"/>
    <mergeCell ref="B36:B38"/>
    <mergeCell ref="C36:C38"/>
    <mergeCell ref="D36:D38"/>
    <mergeCell ref="A39:A41"/>
    <mergeCell ref="A102:A104"/>
    <mergeCell ref="B102:B104"/>
    <mergeCell ref="C102:C104"/>
    <mergeCell ref="D102:D104"/>
    <mergeCell ref="A99:A101"/>
    <mergeCell ref="B99:B101"/>
    <mergeCell ref="C99:C101"/>
    <mergeCell ref="D99:D101"/>
    <mergeCell ref="A87:A89"/>
    <mergeCell ref="B87:B89"/>
    <mergeCell ref="C93:C95"/>
    <mergeCell ref="C87:C89"/>
    <mergeCell ref="D87:D89"/>
    <mergeCell ref="D93:D95"/>
    <mergeCell ref="A96:A98"/>
    <mergeCell ref="B96:B98"/>
    <mergeCell ref="C96:C98"/>
    <mergeCell ref="D96:D98"/>
    <mergeCell ref="A42:A44"/>
    <mergeCell ref="B42:B44"/>
    <mergeCell ref="C42:C44"/>
    <mergeCell ref="D42:D44"/>
    <mergeCell ref="A51:A53"/>
    <mergeCell ref="B51:B53"/>
    <mergeCell ref="C51:C53"/>
    <mergeCell ref="D51:D53"/>
    <mergeCell ref="A1:J1"/>
    <mergeCell ref="A109:D109"/>
    <mergeCell ref="A90:A92"/>
    <mergeCell ref="B90:B92"/>
    <mergeCell ref="C90:C92"/>
    <mergeCell ref="D90:D92"/>
    <mergeCell ref="A45:A47"/>
    <mergeCell ref="B45:B47"/>
    <mergeCell ref="C45:C47"/>
    <mergeCell ref="D45:D47"/>
    <mergeCell ref="A48:A50"/>
    <mergeCell ref="B48:B50"/>
    <mergeCell ref="C48:C50"/>
    <mergeCell ref="D48:D50"/>
    <mergeCell ref="A84:A86"/>
    <mergeCell ref="B84:B86"/>
    <mergeCell ref="C84:C86"/>
    <mergeCell ref="D84:D86"/>
    <mergeCell ref="A105:A107"/>
    <mergeCell ref="B105:B107"/>
    <mergeCell ref="C105:C107"/>
    <mergeCell ref="D105:D107"/>
    <mergeCell ref="A93:A95"/>
    <mergeCell ref="B93:B95"/>
    <mergeCell ref="A18:A20"/>
    <mergeCell ref="B18:B20"/>
    <mergeCell ref="C18:C20"/>
    <mergeCell ref="D18:D20"/>
    <mergeCell ref="A24:A26"/>
    <mergeCell ref="B24:B26"/>
    <mergeCell ref="C24:C26"/>
    <mergeCell ref="D24:D26"/>
    <mergeCell ref="A33:A35"/>
    <mergeCell ref="B33:B35"/>
    <mergeCell ref="C33:C35"/>
    <mergeCell ref="D33:D35"/>
    <mergeCell ref="A30:A32"/>
    <mergeCell ref="A27:A29"/>
    <mergeCell ref="B30:B32"/>
    <mergeCell ref="C30:C32"/>
    <mergeCell ref="D30:D32"/>
    <mergeCell ref="B27:B29"/>
    <mergeCell ref="C27:C29"/>
    <mergeCell ref="D27:D29"/>
    <mergeCell ref="A21:A23"/>
    <mergeCell ref="B21:B23"/>
    <mergeCell ref="C21:C23"/>
    <mergeCell ref="D21:D23"/>
    <mergeCell ref="A2:J2"/>
    <mergeCell ref="A3:J3"/>
    <mergeCell ref="A4:A5"/>
    <mergeCell ref="B4:B5"/>
    <mergeCell ref="C4:E5"/>
    <mergeCell ref="F4:J4"/>
    <mergeCell ref="A15:A17"/>
    <mergeCell ref="B15:B17"/>
    <mergeCell ref="C15:C17"/>
    <mergeCell ref="D15:D17"/>
    <mergeCell ref="A12:A14"/>
    <mergeCell ref="B12:B14"/>
    <mergeCell ref="C12:C14"/>
    <mergeCell ref="D12:D14"/>
    <mergeCell ref="A6:A8"/>
    <mergeCell ref="B6:B8"/>
    <mergeCell ref="C6:C8"/>
    <mergeCell ref="D6:D8"/>
    <mergeCell ref="A9:A11"/>
    <mergeCell ref="B9:B11"/>
    <mergeCell ref="C9:C11"/>
    <mergeCell ref="D9:D11"/>
    <mergeCell ref="B39:B41"/>
    <mergeCell ref="C39:C41"/>
    <mergeCell ref="D39:D41"/>
    <mergeCell ref="A69:A71"/>
    <mergeCell ref="B69:B71"/>
    <mergeCell ref="C69:C71"/>
    <mergeCell ref="D69:D71"/>
    <mergeCell ref="A72:A74"/>
    <mergeCell ref="B72:B74"/>
    <mergeCell ref="C72:C74"/>
    <mergeCell ref="D72:D74"/>
    <mergeCell ref="A54:A56"/>
    <mergeCell ref="B54:B56"/>
    <mergeCell ref="C54:C56"/>
    <mergeCell ref="D54:D56"/>
    <mergeCell ref="A57:A59"/>
    <mergeCell ref="B57:B59"/>
    <mergeCell ref="C57:C59"/>
    <mergeCell ref="D57:D59"/>
    <mergeCell ref="A66:A68"/>
    <mergeCell ref="B66:B68"/>
    <mergeCell ref="C66:C68"/>
    <mergeCell ref="D66:D68"/>
    <mergeCell ref="A60:A62"/>
    <mergeCell ref="B60:B62"/>
    <mergeCell ref="C60:C62"/>
    <mergeCell ref="D60:D62"/>
    <mergeCell ref="A63:A65"/>
    <mergeCell ref="B63:B65"/>
    <mergeCell ref="C63:C65"/>
    <mergeCell ref="D63:D65"/>
    <mergeCell ref="A81:A83"/>
    <mergeCell ref="B81:B83"/>
    <mergeCell ref="C81:C83"/>
    <mergeCell ref="D81:D83"/>
    <mergeCell ref="A75:A77"/>
    <mergeCell ref="B75:B77"/>
    <mergeCell ref="C75:C77"/>
    <mergeCell ref="D75:D77"/>
    <mergeCell ref="A78:A80"/>
    <mergeCell ref="B78:B80"/>
    <mergeCell ref="C78:C80"/>
    <mergeCell ref="D78:D80"/>
  </mergeCells>
  <phoneticPr fontId="11" type="noConversion"/>
  <conditionalFormatting sqref="F7:I7 F10:I10 F13:I13 F16:I16 F19:I19 F22:I22 F25:I25 F28:I28 F31:I31 F34:I34 F37:I37 F40:I40 F43:I43 F46:I46 F49:I49 F52:I52 F55:I55 F58:I58 F70:I70 F73:I73 F76:I76 F79:I79 F82:I82 F85:I85 F88:I88 F91:I91 F94:I94 F97:I97 F100:I100 F106:I106">
    <cfRule type="expression" dxfId="38" priority="101">
      <formula>F8&lt;&gt;0</formula>
    </cfRule>
  </conditionalFormatting>
  <conditionalFormatting sqref="F67:I67">
    <cfRule type="expression" dxfId="37" priority="7">
      <formula>F68&lt;&gt;0</formula>
    </cfRule>
  </conditionalFormatting>
  <conditionalFormatting sqref="F103:I103">
    <cfRule type="expression" dxfId="36" priority="5">
      <formula>F104&lt;&gt;0</formula>
    </cfRule>
  </conditionalFormatting>
  <conditionalFormatting sqref="J7">
    <cfRule type="expression" dxfId="35" priority="158">
      <formula>J6=100%</formula>
    </cfRule>
  </conditionalFormatting>
  <conditionalFormatting sqref="J10">
    <cfRule type="expression" dxfId="34" priority="129">
      <formula>J9=100%</formula>
    </cfRule>
  </conditionalFormatting>
  <conditionalFormatting sqref="J13">
    <cfRule type="expression" dxfId="33" priority="132">
      <formula>J12=100%</formula>
    </cfRule>
  </conditionalFormatting>
  <conditionalFormatting sqref="J16">
    <cfRule type="expression" dxfId="32" priority="135">
      <formula>J15=100%</formula>
    </cfRule>
  </conditionalFormatting>
  <conditionalFormatting sqref="J19">
    <cfRule type="expression" dxfId="31" priority="138">
      <formula>J18=100%</formula>
    </cfRule>
  </conditionalFormatting>
  <conditionalFormatting sqref="J22">
    <cfRule type="expression" dxfId="30" priority="141">
      <formula>J21=100%</formula>
    </cfRule>
  </conditionalFormatting>
  <conditionalFormatting sqref="J25">
    <cfRule type="expression" dxfId="29" priority="144">
      <formula>J24=100%</formula>
    </cfRule>
  </conditionalFormatting>
  <conditionalFormatting sqref="J28">
    <cfRule type="expression" dxfId="28" priority="78">
      <formula>J27=100%</formula>
    </cfRule>
  </conditionalFormatting>
  <conditionalFormatting sqref="J31">
    <cfRule type="expression" dxfId="27" priority="84">
      <formula>J30=100%</formula>
    </cfRule>
  </conditionalFormatting>
  <conditionalFormatting sqref="J34">
    <cfRule type="expression" dxfId="26" priority="147">
      <formula>J33=100%</formula>
    </cfRule>
  </conditionalFormatting>
  <conditionalFormatting sqref="J37">
    <cfRule type="expression" dxfId="25" priority="27">
      <formula>J36=100%</formula>
    </cfRule>
  </conditionalFormatting>
  <conditionalFormatting sqref="J40">
    <cfRule type="expression" dxfId="24" priority="29">
      <formula>J39=100%</formula>
    </cfRule>
  </conditionalFormatting>
  <conditionalFormatting sqref="J43">
    <cfRule type="expression" dxfId="23" priority="31">
      <formula>J42=100%</formula>
    </cfRule>
  </conditionalFormatting>
  <conditionalFormatting sqref="J46">
    <cfRule type="expression" dxfId="22" priority="72">
      <formula>J45=100%</formula>
    </cfRule>
  </conditionalFormatting>
  <conditionalFormatting sqref="J49">
    <cfRule type="expression" dxfId="21" priority="66">
      <formula>J48=100%</formula>
    </cfRule>
  </conditionalFormatting>
  <conditionalFormatting sqref="J52">
    <cfRule type="expression" dxfId="20" priority="25">
      <formula>J51=100%</formula>
    </cfRule>
  </conditionalFormatting>
  <conditionalFormatting sqref="J55">
    <cfRule type="expression" dxfId="19" priority="23">
      <formula>J54=100%</formula>
    </cfRule>
  </conditionalFormatting>
  <conditionalFormatting sqref="J58">
    <cfRule type="expression" dxfId="18" priority="21">
      <formula>J57=100%</formula>
    </cfRule>
  </conditionalFormatting>
  <conditionalFormatting sqref="J67">
    <cfRule type="expression" dxfId="17" priority="6">
      <formula>J66=100%</formula>
    </cfRule>
  </conditionalFormatting>
  <conditionalFormatting sqref="J70">
    <cfRule type="expression" dxfId="16" priority="19">
      <formula>J69=100%</formula>
    </cfRule>
  </conditionalFormatting>
  <conditionalFormatting sqref="J73">
    <cfRule type="expression" dxfId="15" priority="17">
      <formula>J72=100%</formula>
    </cfRule>
  </conditionalFormatting>
  <conditionalFormatting sqref="J76">
    <cfRule type="expression" dxfId="14" priority="15">
      <formula>J75=100%</formula>
    </cfRule>
  </conditionalFormatting>
  <conditionalFormatting sqref="J79">
    <cfRule type="expression" dxfId="13" priority="13">
      <formula>J78=100%</formula>
    </cfRule>
  </conditionalFormatting>
  <conditionalFormatting sqref="J82">
    <cfRule type="expression" dxfId="12" priority="11">
      <formula>J81=100%</formula>
    </cfRule>
  </conditionalFormatting>
  <conditionalFormatting sqref="J85">
    <cfRule type="expression" dxfId="11" priority="150">
      <formula>J84=100%</formula>
    </cfRule>
  </conditionalFormatting>
  <conditionalFormatting sqref="J88">
    <cfRule type="expression" dxfId="10" priority="153">
      <formula>J87=100%</formula>
    </cfRule>
  </conditionalFormatting>
  <conditionalFormatting sqref="J91">
    <cfRule type="expression" dxfId="9" priority="156">
      <formula>J90=100%</formula>
    </cfRule>
  </conditionalFormatting>
  <conditionalFormatting sqref="J94">
    <cfRule type="expression" dxfId="8" priority="36">
      <formula>J93=100%</formula>
    </cfRule>
  </conditionalFormatting>
  <conditionalFormatting sqref="J97">
    <cfRule type="expression" dxfId="7" priority="41">
      <formula>J96=100%</formula>
    </cfRule>
  </conditionalFormatting>
  <conditionalFormatting sqref="J100">
    <cfRule type="expression" dxfId="6" priority="46">
      <formula>J99=100%</formula>
    </cfRule>
  </conditionalFormatting>
  <conditionalFormatting sqref="J103">
    <cfRule type="expression" dxfId="5" priority="4">
      <formula>J102=100%</formula>
    </cfRule>
  </conditionalFormatting>
  <conditionalFormatting sqref="J106">
    <cfRule type="expression" dxfId="4" priority="51">
      <formula>J105=100%</formula>
    </cfRule>
  </conditionalFormatting>
  <conditionalFormatting sqref="J109">
    <cfRule type="expression" dxfId="3" priority="191">
      <formula>J108=C108</formula>
    </cfRule>
  </conditionalFormatting>
  <conditionalFormatting sqref="F61:I61 F64:I64">
    <cfRule type="expression" dxfId="2" priority="3">
      <formula>F62&lt;&gt;0</formula>
    </cfRule>
  </conditionalFormatting>
  <conditionalFormatting sqref="J61">
    <cfRule type="expression" dxfId="1" priority="2">
      <formula>J60=100%</formula>
    </cfRule>
  </conditionalFormatting>
  <conditionalFormatting sqref="J64">
    <cfRule type="expression" dxfId="0" priority="1">
      <formula>J63=100%</formula>
    </cfRule>
  </conditionalFormatting>
  <pageMargins left="0.511811024" right="0.511811024" top="0.78740157499999996" bottom="0.78740157499999996" header="0.31496062000000002" footer="0.31496062000000002"/>
  <pageSetup paperSize="9" scale="3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Resumo</vt:lpstr>
      <vt:lpstr>Orçamento </vt:lpstr>
      <vt:lpstr>CRON.</vt:lpstr>
      <vt:lpstr>CRON.!Area_de_impressao</vt:lpstr>
      <vt:lpstr>'Orçamento '!Area_de_impressao</vt:lpstr>
      <vt:lpstr>Resumo!Area_de_impressao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Rocca</dc:creator>
  <cp:lastModifiedBy>joanaermeira@gmail.com</cp:lastModifiedBy>
  <cp:lastPrinted>2024-09-21T12:16:17Z</cp:lastPrinted>
  <dcterms:created xsi:type="dcterms:W3CDTF">2022-11-03T11:20:22Z</dcterms:created>
  <dcterms:modified xsi:type="dcterms:W3CDTF">2024-11-19T19:02:23Z</dcterms:modified>
</cp:coreProperties>
</file>