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mc:AlternateContent xmlns:mc="http://schemas.openxmlformats.org/markup-compatibility/2006">
    <mc:Choice Requires="x15">
      <x15ac:absPath xmlns:x15ac="http://schemas.microsoft.com/office/spreadsheetml/2010/11/ac" url="N:\COMPRAS\THAIS\2023\00. Pregão\8. Térreo-Quadoo (23.0.000001844-9)\Edital\Nova pasta\"/>
    </mc:Choice>
  </mc:AlternateContent>
  <xr:revisionPtr revIDLastSave="0" documentId="13_ncr:1_{7EDB420B-954A-4210-A54B-B11EBCA72732}" xr6:coauthVersionLast="36" xr6:coauthVersionMax="47" xr10:uidLastSave="{00000000-0000-0000-0000-000000000000}"/>
  <bookViews>
    <workbookView xWindow="0" yWindow="0" windowWidth="21570" windowHeight="8145" activeTab="1" xr2:uid="{C95CFAA9-5239-436C-AE72-C998E906AF2D}"/>
  </bookViews>
  <sheets>
    <sheet name="Resumo" sheetId="6" r:id="rId1"/>
    <sheet name="Orçamento" sheetId="1" r:id="rId2"/>
    <sheet name="CRON." sheetId="2" r:id="rId3"/>
  </sheets>
  <externalReferences>
    <externalReference r:id="rId4"/>
    <externalReference r:id="rId5"/>
    <externalReference r:id="rId6"/>
  </externalReferences>
  <definedNames>
    <definedName name="_xlnm._FilterDatabase" localSheetId="1" hidden="1">Orçamento!$B$1:$B$216</definedName>
    <definedName name="_xlnm.Print_Area" localSheetId="2">'CRON.'!$A$1:$I$97</definedName>
    <definedName name="_xlnm.Print_Area" localSheetId="1">Orçamento!$A$1:$J$212</definedName>
    <definedName name="_xlnm.Print_Area" localSheetId="0">Resumo!$A$1:$E$60</definedName>
    <definedName name="IMAGEM">INDEX([1]Imagens!$B$1:$B$7,MATCH([1]Resumo!$B$3,[1]Imagens!$A$1:$A$7,0))</definedName>
    <definedName name="IMAGEM_PREFEITURA">INDEX([1]Imagens!$H$17:$H$106,MATCH([1]Resumo!$B$2,[1]Imagens!$G$17:$G$106,0))</definedName>
    <definedName name="j">INDEX([2]Imagens!$H$17:$H$106,MATCH([2]Resumo!$B$2,[2]Imagens!$G$17:$G$106,0))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8" i="6" l="1"/>
  <c r="C48" i="6"/>
  <c r="B90" i="2" l="1"/>
  <c r="I90" i="2"/>
  <c r="B54" i="2"/>
  <c r="I54" i="2"/>
  <c r="F123" i="1"/>
  <c r="F177" i="1"/>
  <c r="I122" i="1" l="1"/>
  <c r="F63" i="1" l="1"/>
  <c r="F101" i="1"/>
  <c r="F111" i="1"/>
  <c r="F110" i="1"/>
  <c r="F75" i="1"/>
  <c r="F73" i="1"/>
  <c r="F74" i="1"/>
  <c r="F67" i="1"/>
  <c r="B133" i="1" l="1"/>
  <c r="F144" i="1"/>
  <c r="F143" i="1"/>
  <c r="B135" i="1"/>
  <c r="F13" i="1"/>
  <c r="F15" i="1" s="1"/>
  <c r="F17" i="1" l="1"/>
  <c r="B69" i="1" l="1"/>
  <c r="B181" i="1"/>
  <c r="B182" i="1"/>
  <c r="B183" i="1"/>
  <c r="B184" i="1"/>
  <c r="B194" i="1"/>
  <c r="B93" i="2" l="1"/>
  <c r="B87" i="2"/>
  <c r="B84" i="2"/>
  <c r="B81" i="2"/>
  <c r="B78" i="2"/>
  <c r="B75" i="2"/>
  <c r="B72" i="2"/>
  <c r="B69" i="2"/>
  <c r="B66" i="2"/>
  <c r="B63" i="2"/>
  <c r="B60" i="2"/>
  <c r="B57" i="2"/>
  <c r="I69" i="2"/>
  <c r="I66" i="2"/>
  <c r="I63" i="2"/>
  <c r="I60" i="2"/>
  <c r="I57" i="2"/>
  <c r="B51" i="2"/>
  <c r="I51" i="2"/>
  <c r="B48" i="2"/>
  <c r="B45" i="2"/>
  <c r="B42" i="2"/>
  <c r="I48" i="2"/>
  <c r="I45" i="2"/>
  <c r="B39" i="2"/>
  <c r="B36" i="2"/>
  <c r="B33" i="2"/>
  <c r="B30" i="2"/>
  <c r="I36" i="2"/>
  <c r="I33" i="2"/>
  <c r="I30" i="2"/>
  <c r="B27" i="2"/>
  <c r="B24" i="2"/>
  <c r="B9" i="2"/>
  <c r="B6" i="2"/>
  <c r="B27" i="6"/>
  <c r="B24" i="6"/>
  <c r="B21" i="6"/>
  <c r="B18" i="6"/>
  <c r="B15" i="6"/>
  <c r="B12" i="6"/>
  <c r="B9" i="6"/>
  <c r="B6" i="6"/>
  <c r="B3" i="6"/>
  <c r="I121" i="1" l="1"/>
  <c r="B51" i="6" l="1"/>
  <c r="B45" i="6"/>
  <c r="B42" i="6"/>
  <c r="B39" i="6"/>
  <c r="B36" i="6"/>
  <c r="B33" i="6"/>
  <c r="B30" i="6"/>
  <c r="C51" i="6"/>
  <c r="C45" i="6"/>
  <c r="C42" i="6"/>
  <c r="C39" i="6"/>
  <c r="C36" i="6"/>
  <c r="A33" i="6"/>
  <c r="C33" i="6" s="1"/>
  <c r="A30" i="6"/>
  <c r="C30" i="6" s="1"/>
  <c r="A27" i="6"/>
  <c r="C27" i="6" s="1"/>
  <c r="A24" i="6"/>
  <c r="C24" i="6" s="1"/>
  <c r="A21" i="6"/>
  <c r="C21" i="6" s="1"/>
  <c r="A18" i="6"/>
  <c r="C18" i="6" s="1"/>
  <c r="A15" i="6"/>
  <c r="C15" i="6" s="1"/>
  <c r="A12" i="6"/>
  <c r="C12" i="6" s="1"/>
  <c r="A9" i="6"/>
  <c r="C9" i="6" s="1"/>
  <c r="A6" i="6"/>
  <c r="C6" i="6" s="1"/>
  <c r="A3" i="6"/>
  <c r="C3" i="6" s="1"/>
  <c r="I93" i="2"/>
  <c r="I87" i="2"/>
  <c r="I84" i="2"/>
  <c r="I81" i="2"/>
  <c r="I42" i="2"/>
  <c r="I39" i="2"/>
  <c r="C42" i="2" l="1"/>
  <c r="J122" i="1"/>
  <c r="C51" i="2"/>
  <c r="C48" i="2"/>
  <c r="C63" i="2"/>
  <c r="I65" i="2" s="1"/>
  <c r="C39" i="2"/>
  <c r="C60" i="2" l="1"/>
  <c r="C90" i="2"/>
  <c r="C66" i="2"/>
  <c r="C54" i="2"/>
  <c r="C30" i="2"/>
  <c r="H32" i="2" s="1"/>
  <c r="C24" i="2"/>
  <c r="C57" i="2"/>
  <c r="H59" i="2" s="1"/>
  <c r="C45" i="2"/>
  <c r="G65" i="2"/>
  <c r="C27" i="2"/>
  <c r="F65" i="2"/>
  <c r="H65" i="2"/>
  <c r="C84" i="2"/>
  <c r="H41" i="2"/>
  <c r="I32" i="2" l="1"/>
  <c r="F32" i="2"/>
  <c r="G32" i="2"/>
  <c r="F92" i="2"/>
  <c r="H92" i="2"/>
  <c r="I92" i="2"/>
  <c r="G92" i="2"/>
  <c r="C81" i="2"/>
  <c r="C69" i="2"/>
  <c r="J121" i="1"/>
  <c r="I47" i="2"/>
  <c r="H47" i="2"/>
  <c r="I59" i="2"/>
  <c r="G59" i="2"/>
  <c r="F59" i="2"/>
  <c r="I56" i="2"/>
  <c r="H56" i="2"/>
  <c r="G56" i="2"/>
  <c r="F56" i="2"/>
  <c r="G47" i="2"/>
  <c r="F47" i="2"/>
  <c r="C75" i="2"/>
  <c r="C72" i="2"/>
  <c r="H29" i="2"/>
  <c r="C93" i="2"/>
  <c r="H86" i="2"/>
  <c r="C87" i="2"/>
  <c r="H77" i="2" l="1"/>
  <c r="C6" i="2"/>
  <c r="C15" i="2"/>
  <c r="C12" i="2" l="1"/>
  <c r="H17" i="2"/>
  <c r="G95" i="2"/>
  <c r="B21" i="2"/>
  <c r="B18" i="2"/>
  <c r="B15" i="2"/>
  <c r="B12" i="2"/>
  <c r="A6" i="2"/>
  <c r="A18" i="2"/>
  <c r="A15" i="2"/>
  <c r="A12" i="2"/>
  <c r="I78" i="2"/>
  <c r="I75" i="2"/>
  <c r="I72" i="2"/>
  <c r="I27" i="2"/>
  <c r="I24" i="2"/>
  <c r="I21" i="2"/>
  <c r="I18" i="2"/>
  <c r="I15" i="2"/>
  <c r="I12" i="2"/>
  <c r="I9" i="2"/>
  <c r="I6" i="2"/>
  <c r="F5" i="2"/>
  <c r="G5" i="2" s="1"/>
  <c r="H5" i="2" s="1"/>
  <c r="F95" i="2" l="1"/>
  <c r="H95" i="2"/>
  <c r="I95" i="2"/>
  <c r="H89" i="2"/>
  <c r="I86" i="2"/>
  <c r="G86" i="2"/>
  <c r="F86" i="2"/>
  <c r="G41" i="2"/>
  <c r="I41" i="2"/>
  <c r="F41" i="2"/>
  <c r="F77" i="2" l="1"/>
  <c r="G77" i="2"/>
  <c r="I77" i="2"/>
  <c r="G89" i="2" l="1"/>
  <c r="I89" i="2"/>
  <c r="F89" i="2"/>
  <c r="H14" i="2" l="1"/>
  <c r="F17" i="2" l="1"/>
  <c r="G17" i="2"/>
  <c r="I17" i="2"/>
  <c r="F14" i="2"/>
  <c r="G14" i="2"/>
  <c r="I14" i="2"/>
  <c r="G8" i="2" l="1"/>
  <c r="I8" i="2"/>
  <c r="H8" i="2"/>
  <c r="F8" i="2"/>
  <c r="F29" i="2" l="1"/>
  <c r="G29" i="2"/>
  <c r="I29" i="2"/>
  <c r="H26" i="2" l="1"/>
  <c r="I26" i="2" l="1"/>
  <c r="G26" i="2"/>
  <c r="F26" i="2"/>
  <c r="C78" i="2" l="1"/>
  <c r="I80" i="2" s="1"/>
  <c r="G83" i="2"/>
  <c r="F80" i="2" l="1"/>
  <c r="H80" i="2"/>
  <c r="G80" i="2"/>
  <c r="F83" i="2"/>
  <c r="I83" i="2"/>
  <c r="H83" i="2"/>
  <c r="H74" i="2" l="1"/>
  <c r="F74" i="2"/>
  <c r="I74" i="2"/>
  <c r="G74" i="2"/>
  <c r="C33" i="2" l="1"/>
  <c r="C21" i="2"/>
  <c r="I53" i="2"/>
  <c r="F53" i="2"/>
  <c r="H53" i="2"/>
  <c r="G53" i="2"/>
  <c r="H44" i="2"/>
  <c r="H35" i="2" l="1"/>
  <c r="G35" i="2"/>
  <c r="I35" i="2"/>
  <c r="F35" i="2"/>
  <c r="I23" i="2"/>
  <c r="F23" i="2"/>
  <c r="G23" i="2"/>
  <c r="H23" i="2"/>
  <c r="C18" i="2"/>
  <c r="I71" i="2"/>
  <c r="F71" i="2"/>
  <c r="G71" i="2"/>
  <c r="H71" i="2"/>
  <c r="I62" i="2"/>
  <c r="F62" i="2"/>
  <c r="H62" i="2"/>
  <c r="G62" i="2"/>
  <c r="G68" i="2"/>
  <c r="H68" i="2"/>
  <c r="I68" i="2"/>
  <c r="F68" i="2"/>
  <c r="I50" i="2"/>
  <c r="F50" i="2"/>
  <c r="H50" i="2"/>
  <c r="G50" i="2"/>
  <c r="I44" i="2"/>
  <c r="G44" i="2"/>
  <c r="F44" i="2"/>
  <c r="C36" i="2" l="1"/>
  <c r="G20" i="2"/>
  <c r="I20" i="2"/>
  <c r="F20" i="2"/>
  <c r="H20" i="2"/>
  <c r="J211" i="1" l="1"/>
  <c r="F38" i="2"/>
  <c r="I38" i="2"/>
  <c r="G38" i="2"/>
  <c r="H38" i="2"/>
  <c r="C9" i="2"/>
  <c r="I210" i="1"/>
  <c r="C96" i="2" l="1"/>
  <c r="G11" i="2"/>
  <c r="G96" i="2" s="1"/>
  <c r="F11" i="2"/>
  <c r="F96" i="2" s="1"/>
  <c r="I11" i="2"/>
  <c r="H11" i="2"/>
  <c r="H96" i="2" s="1"/>
  <c r="I96" i="2" l="1"/>
  <c r="F97" i="2"/>
  <c r="G97" i="2" s="1"/>
  <c r="D54" i="2"/>
  <c r="D90" i="2"/>
  <c r="D51" i="2"/>
  <c r="D63" i="2"/>
  <c r="D57" i="2"/>
  <c r="D69" i="2"/>
  <c r="D66" i="2"/>
  <c r="D60" i="2"/>
  <c r="D45" i="2"/>
  <c r="D48" i="2"/>
  <c r="D9" i="2"/>
  <c r="D30" i="2"/>
  <c r="D33" i="2"/>
  <c r="D36" i="2"/>
  <c r="D81" i="2"/>
  <c r="D87" i="2"/>
  <c r="D39" i="2"/>
  <c r="D72" i="2"/>
  <c r="D42" i="2"/>
  <c r="D78" i="2"/>
  <c r="D84" i="2"/>
  <c r="D24" i="2"/>
  <c r="D18" i="2"/>
  <c r="D6" i="2"/>
  <c r="D15" i="2"/>
  <c r="D27" i="2"/>
  <c r="D21" i="2"/>
  <c r="D12" i="2"/>
  <c r="D75" i="2"/>
  <c r="D93" i="2"/>
  <c r="H97" i="2" l="1"/>
  <c r="D96" i="2"/>
</calcChain>
</file>

<file path=xl/sharedStrings.xml><?xml version="1.0" encoding="utf-8"?>
<sst xmlns="http://schemas.openxmlformats.org/spreadsheetml/2006/main" count="872" uniqueCount="464">
  <si>
    <t>TOTAL</t>
  </si>
  <si>
    <t>PLANILHA ORÇAMENTÁRIA</t>
  </si>
  <si>
    <t>ENGENHEIRO CIVIL DE OBRA JUNIOR COM ENCARGOS COMPLEMENTARES</t>
  </si>
  <si>
    <t>ENCARREGADO GERAL DE OBRAS COM ENCARGOS COMPLEMENTARES</t>
  </si>
  <si>
    <t>SETOP</t>
  </si>
  <si>
    <t>ED-21769</t>
  </si>
  <si>
    <t>-</t>
  </si>
  <si>
    <t>DEMOLIÇÕES E REMOÇÕES</t>
  </si>
  <si>
    <t>ED-48468</t>
  </si>
  <si>
    <t>ED-48505</t>
  </si>
  <si>
    <t>SERVIÇOS CIVIS</t>
  </si>
  <si>
    <t>ED-13286</t>
  </si>
  <si>
    <t>ED-49687</t>
  </si>
  <si>
    <t>SINAPI</t>
  </si>
  <si>
    <t>ESQUADRIAS</t>
  </si>
  <si>
    <t>PINTURA</t>
  </si>
  <si>
    <t>ED-50480</t>
  </si>
  <si>
    <t>ED-50478</t>
  </si>
  <si>
    <t>EMASSAMENTO EM PAREDE COM MASSA CORRIDA (PVA), DUAS (2) DEMÃOS, INCLUSIVE LIXAMENTO PARA PINTURA</t>
  </si>
  <si>
    <t>EMASSAMENTO EM TETO COM MASSA CORRIDA (PVA), DUAS (2) DEMÃOS, INCLUSIVE LIXAMENTO PARA PINTURA</t>
  </si>
  <si>
    <t>ED-50452</t>
  </si>
  <si>
    <t>PINTURA ACRÍLICA EM TETO, DUAS (2) DEMÃOS, EXCLUSIVE SELADOR ACRÍLICO E MASSA ACRÍLICA/CORRIDA (PVA)</t>
  </si>
  <si>
    <t>PINTURA ACRÍLICA EM PAREDE, DUAS (2) DEMÃOS, EXCLUSIVE SELADOR ACRÍLICO E MASSA ACRÍLICA/CORRIDA (PVA)</t>
  </si>
  <si>
    <t>ADMINISTRAÇÃO LOCAL DA OBRA</t>
  </si>
  <si>
    <t>REGULARIZAÇÃO E MOBILIZAÇÃO</t>
  </si>
  <si>
    <t>ED-51134</t>
  </si>
  <si>
    <t>TRANSPORTE DE MATERIAL DE QUALQUER NATUREZA COM CARRINHO DE MÃO, COM DISTÂNCIAS MAIORES QUE 50M E MENORES OU IGUAIS A 100M, INCLUSIVE CARGA/DESGARGA</t>
  </si>
  <si>
    <t>ED-51126</t>
  </si>
  <si>
    <t xml:space="preserve"> LIMPEZA FINAL PARA ENTREGA DA OBRA</t>
  </si>
  <si>
    <t>ED-50266</t>
  </si>
  <si>
    <t xml:space="preserve">PROTEÇÃO DE PISO COM LONA E PLÁSTICO BOLHA </t>
  </si>
  <si>
    <t>1.1</t>
  </si>
  <si>
    <t>1.2</t>
  </si>
  <si>
    <t>2.1</t>
  </si>
  <si>
    <t>2.2</t>
  </si>
  <si>
    <t>2.3</t>
  </si>
  <si>
    <t>3.1</t>
  </si>
  <si>
    <t>3.2</t>
  </si>
  <si>
    <t>3.4</t>
  </si>
  <si>
    <t>3.5</t>
  </si>
  <si>
    <t>5.6</t>
  </si>
  <si>
    <t>4.1</t>
  </si>
  <si>
    <t>5.1</t>
  </si>
  <si>
    <t>6.3</t>
  </si>
  <si>
    <t>5.3</t>
  </si>
  <si>
    <t>5.4</t>
  </si>
  <si>
    <t>5.5</t>
  </si>
  <si>
    <t>6.1</t>
  </si>
  <si>
    <t>6.2</t>
  </si>
  <si>
    <t>6.4</t>
  </si>
  <si>
    <t>8.1</t>
  </si>
  <si>
    <t>9.1</t>
  </si>
  <si>
    <t>9.2</t>
  </si>
  <si>
    <t>9.3</t>
  </si>
  <si>
    <t>9.4</t>
  </si>
  <si>
    <t>9.5</t>
  </si>
  <si>
    <t>10.2</t>
  </si>
  <si>
    <t>11.1</t>
  </si>
  <si>
    <t>11.2</t>
  </si>
  <si>
    <t>11.4</t>
  </si>
  <si>
    <t>11.5</t>
  </si>
  <si>
    <t>12.1</t>
  </si>
  <si>
    <t>12.2</t>
  </si>
  <si>
    <t>12.3</t>
  </si>
  <si>
    <t>12.4</t>
  </si>
  <si>
    <t>%</t>
  </si>
  <si>
    <t>TOTAL GERAL COM BDI</t>
  </si>
  <si>
    <t xml:space="preserve">LIMPEZA GERAL </t>
  </si>
  <si>
    <t xml:space="preserve">CRONOGRAMA FÍSICO FINANCEIRO </t>
  </si>
  <si>
    <t>ITEM</t>
  </si>
  <si>
    <t>DESCRIÇÃO</t>
  </si>
  <si>
    <t>MÊS</t>
  </si>
  <si>
    <t>R$</t>
  </si>
  <si>
    <t>TOTAL ACUMULADO</t>
  </si>
  <si>
    <t>6</t>
  </si>
  <si>
    <t>10</t>
  </si>
  <si>
    <t>11</t>
  </si>
  <si>
    <t xml:space="preserve">VALOR COM BDI </t>
  </si>
  <si>
    <t>10.1</t>
  </si>
  <si>
    <t>12.5</t>
  </si>
  <si>
    <t>13.1</t>
  </si>
  <si>
    <t>13.2</t>
  </si>
  <si>
    <t>13.3</t>
  </si>
  <si>
    <t>13.4</t>
  </si>
  <si>
    <t>KG</t>
  </si>
  <si>
    <t>TRANSPORTE DE MATERIAL DEMOLIDO EM CAÇAMBA (Município: Belo Horizonte)</t>
  </si>
  <si>
    <t>ED-48436</t>
  </si>
  <si>
    <t>ED-48497</t>
  </si>
  <si>
    <t>CAMADA DE REGULARIZAÇÃO COM ARGAMASSA, TRAÇO 1:3 (CIMENTO E AREIA), ESP. 15MM, APLICAÇÃO MANUAL, PREPARO MECÂNICO</t>
  </si>
  <si>
    <t>PAREDE COM PLACAS DE GESSO ACARTONADO (DRYWALL), PARA USO INTERNO, COM DUAS FACES DUPLAS E ESTRUTURA METÁLICA COM GUIAS SIMPLES, SEM VÃOS. AF_06/2017_P</t>
  </si>
  <si>
    <t>PAREDE COM PLACAS DE GESSO ACARTONADO (DRYWALL), PARA USO INTERNO, COM DUAS FACES SIMPLES E ESTRUTURA METÁLICA COM GUIAS SIMPLES, SEM VÃOS. AF_06/2017_P</t>
  </si>
  <si>
    <t>LÃ DE ROCHA 32KG/M³ - FORNECIMENTO E INSTALAÇÃO</t>
  </si>
  <si>
    <t xml:space="preserve">PRÓPRIO </t>
  </si>
  <si>
    <t>M²</t>
  </si>
  <si>
    <t>REVESTIMENTOS E ROCHAS ORNAMENTAIS</t>
  </si>
  <si>
    <t>ORSE</t>
  </si>
  <si>
    <t>M</t>
  </si>
  <si>
    <t xml:space="preserve"> TJMMG-CP-09</t>
  </si>
  <si>
    <t xml:space="preserve"> TJMMG-CP-10</t>
  </si>
  <si>
    <t xml:space="preserve"> TJMMG-CP-11</t>
  </si>
  <si>
    <t xml:space="preserve"> TJMMG-CP-12</t>
  </si>
  <si>
    <t xml:space="preserve"> TJMMG-CP-13</t>
  </si>
  <si>
    <t xml:space="preserve"> TJMMG-CP-14</t>
  </si>
  <si>
    <t>UN</t>
  </si>
  <si>
    <t>8.1.1</t>
  </si>
  <si>
    <t>7.1</t>
  </si>
  <si>
    <t>7.2</t>
  </si>
  <si>
    <t>7.3</t>
  </si>
  <si>
    <t>7.4</t>
  </si>
  <si>
    <t>INSTALAÇÕES ELÉTRICAS</t>
  </si>
  <si>
    <t>CAIXA RETANGULAR 4" X 2" MÉDIA (1,30 M DO PISO), PVC, INSTALADA EM PAREDE - FORNECIMENTO E INSTALAÇÃO. AF_12/2015</t>
  </si>
  <si>
    <t>ACABAMENTOS ELÉTRICOS E LUMINÁRIAS</t>
  </si>
  <si>
    <t>8.2</t>
  </si>
  <si>
    <t>8.2.1</t>
  </si>
  <si>
    <t>PRÓPRIO</t>
  </si>
  <si>
    <t>UNID.</t>
  </si>
  <si>
    <t xml:space="preserve"> TJMMG-CP-22</t>
  </si>
  <si>
    <t xml:space="preserve"> TJMMG-CP-23</t>
  </si>
  <si>
    <t xml:space="preserve"> TJMMG-CP-24</t>
  </si>
  <si>
    <t>CABEAMENTO ESTRUTURADO</t>
  </si>
  <si>
    <t>SISTEMA PCI</t>
  </si>
  <si>
    <t>AR CONDICIONADO</t>
  </si>
  <si>
    <t>11.6</t>
  </si>
  <si>
    <t>11.7</t>
  </si>
  <si>
    <t>11.8</t>
  </si>
  <si>
    <t>11.11</t>
  </si>
  <si>
    <t xml:space="preserve">PAISAGISMO </t>
  </si>
  <si>
    <t>M³</t>
  </si>
  <si>
    <t>PROJETO ELÉTRICO: COMO CONSTRUÍDO ("AS BUILT") DE PROJETOS COM ÁREA ATÉ 10.000 M2</t>
  </si>
  <si>
    <t>PROJETO ELÉTRICO: ART - ANOTAÇÃO DE RESPONSABILIDADE TÉCNICA - PROJETO - TAXA PELO VALOR DO PROJETO</t>
  </si>
  <si>
    <t>PROJETO CABEAMENTO ESTRUTURADO: COMO CONSTRUÍDO ("AS BUILT") DE PROJETOS COM ÁREA ATÉ 10.000 M2</t>
  </si>
  <si>
    <t>PROJETO CABEAMENTO ESTRUTURADO: ART - ANOTAÇÃO DE RESPONSABILIDADE TÉCNICA - PROJETO - TAXA PELO VALOR DO PROJETO</t>
  </si>
  <si>
    <t>2.4</t>
  </si>
  <si>
    <t>2.5</t>
  </si>
  <si>
    <t>ART - ANOTAÇÃO DE RESPONSABILIDADE TÉCNICA - PROJETO - TAXA PELO VALOR DA OBRA</t>
  </si>
  <si>
    <t>15.1</t>
  </si>
  <si>
    <t>15.2</t>
  </si>
  <si>
    <t>16.1</t>
  </si>
  <si>
    <t>16.2</t>
  </si>
  <si>
    <t>12</t>
  </si>
  <si>
    <t>13</t>
  </si>
  <si>
    <t>14</t>
  </si>
  <si>
    <t>15</t>
  </si>
  <si>
    <t>16</t>
  </si>
  <si>
    <t>NÃO DESONERADA</t>
  </si>
  <si>
    <t>TOTAL DO ORÇAMENTO:</t>
  </si>
  <si>
    <t>PLANILHA RESUMO</t>
  </si>
  <si>
    <t>QUANT.</t>
  </si>
  <si>
    <t xml:space="preserve">	SOLEIRA/PEITORIL EM GRANITO, LARGURA 15 CM, ESPESSURA 2,0 CM. AF_09/2020</t>
  </si>
  <si>
    <t>5.7</t>
  </si>
  <si>
    <t>5.8</t>
  </si>
  <si>
    <t>5.9</t>
  </si>
  <si>
    <t>2.8</t>
  </si>
  <si>
    <t>3.3</t>
  </si>
  <si>
    <t>3.8</t>
  </si>
  <si>
    <t>3.9</t>
  </si>
  <si>
    <t>3.11</t>
  </si>
  <si>
    <t>3.12</t>
  </si>
  <si>
    <t>INTERRUPTOR SIMPLES (1 MÓDULO), 10A/250V, INCLUINDO SUPORTE E PLACA - FORNECIMENTO E INSTALAÇÃO. AF_12/2015</t>
  </si>
  <si>
    <t>INTERRUPTOR SIMPLES (2 MÓDULOS), 10A/250V, INCLUINDO SUPORTE E PLACA - FORNECIMENTO E INSTALAÇÃO. AF_12/2015</t>
  </si>
  <si>
    <t>MESES</t>
  </si>
  <si>
    <t xml:space="preserve">REMANEJAMENTO DE MOBILIÁRIOS PARA TROCA DE PISO </t>
  </si>
  <si>
    <t xml:space="preserve">REMOÇÃO DE MOBILIÁRIOS: MESAS, CADEIRAS, SOFÁS, ARMÁRIOS, PRATELEIRAS, PERSIANAS, ETC. </t>
  </si>
  <si>
    <t>REVESTIMENTO CERÂMICO ESMALTADO DE BORDA ARREDONDADA NO FORMATO 61X61CM, MODELO ASPEN CINZA DA MARCA ROSAGRÊS</t>
  </si>
  <si>
    <t>CREA-MG (2023)</t>
  </si>
  <si>
    <t>PROJETO CLIMATIZAÇÃO: COMO CONSTRUÍDO ("AS BUILT") DE PROJETOS COM ÁREA ATÉ 10.000 M2</t>
  </si>
  <si>
    <t>PROJETO CLIMATIZAÇÃO: ART - ANOTAÇÃO DE RESPONSABILIDADE TÉCNICA - EXECUÇÃO DE OBRA - TAXA PELO VALOR DA OBRA</t>
  </si>
  <si>
    <t>CO-27389</t>
  </si>
  <si>
    <t>REMOÇÃO MANUAL DE LUMINÁRIA COMERCIAL, EMBUTIDA OU SOBREPOR, COM REAPROVEITAMENTO, INCLUSIVE AFASTAMENTO E EMPILHAMENTO, EXCLUSIVE TRANSPORTE E RETIRADA DO MATERIAL REMOVIDO NÃO REAPROVEITÁVEL</t>
  </si>
  <si>
    <t>ED-48463</t>
  </si>
  <si>
    <t>DEMOLIÇÃO MANUAL DE FORRO DE CHAPA OU PLACA DE GESSO, INCLUSIVE DEMOLIÇÃO DA ESTRUTURA DE SUSTENTAÇÃO, AFASTAMENTO E EMPILHAMENTO, EXCLUSIVE TRANSPORTE E RETIRADA DO MATERIAL DEMOLIDO</t>
  </si>
  <si>
    <t>DEMOLIÇÃO MANUAL DE DIVISÓRIA DE DRYWALL, INCLUSIVE AFASTAMENTO E EMPILHAMENTO, EXCLUSIVE TRANSPORTE E RETIRADA DO MATERIAL DEMOLIDO</t>
  </si>
  <si>
    <t>TJMMG-CP-01</t>
  </si>
  <si>
    <t>DEMOLIÇÃO MANUAL DE ALVENARIA DE TIJOLO CERÂMICO MACIÇO, INCLUSIVE AFASTAMENTO E EMPILHAMENTO, EXCLUSIVE TRANSPORTE E RETIRADA DO MATERIAL DEMOLIDO</t>
  </si>
  <si>
    <t>REMOÇÃO MANUAL DE ESQUADRIA EM MADEIRA, COM REAPROVEITAMENTO, INCLUSIVE REMOÇÃO DE MARCO/ALIZAR/ GUARNIÇÕES, AFASTAMENTO E EMPILHAMENTO, EXCLUSIVE TRANSPORTE E RETIRADA DO MATERIAL REMOVIDO NÃO REAPROVEITÁVEL</t>
  </si>
  <si>
    <t>ED-48493</t>
  </si>
  <si>
    <t>REMOÇÃO MANUAL DE ESQUADRIA METÁLICA, COM REAPROVEITAMENTO, INCLUSIVE MARCO/ALIZAR/GUARNIÇÕES, AFASTAMENTO E EMPILHAMENTO, EXCLUSIVE TRANSPORTE E RETIRADA DO MATERIAL REMOVIDO NÃO REAPROVEITÁVEL</t>
  </si>
  <si>
    <t>TJMMG-CP-02</t>
  </si>
  <si>
    <t>TJMMG-CP-03</t>
  </si>
  <si>
    <t>DEMOLIÇÃO MANUAL DE PISO DE PEDRAS (MÁRMORE, GRANITO, ARDÓSIA, ETC.), INCLUSIVE AFASTAMENTO E EMPILHAMENTO, EXCLUSIVE DEMOLIÇÃO DE CONTRAPISO, TRANSPORTE E RETIRADA DO MATERIAL DEMOLIDO</t>
  </si>
  <si>
    <t>ED-48481</t>
  </si>
  <si>
    <t>DEMOLIÇÃO MANUAL DE PISO VINÍLICO, INCLUSIVE AFASTAMENTO E EMPILHAMENTO, EXCLUSIVE TRANSPORTE E RETIRADA DO MATERIAL DEMOLIDO</t>
  </si>
  <si>
    <t>ED-48482</t>
  </si>
  <si>
    <t>DEMOLIÇÃO MANUAL DE RODAPÉ, INCLUSIVE ARGAMASSA DE ASSENTAMENTO E AFASTAMENTO, EXCLUSIVE TRANSPORTE E RETIRADA DO MATERIAL DEMOLIDO</t>
  </si>
  <si>
    <t>REMOÇÃO MANUAL DE PEITORIL DE MÁRMORE OU GRANITO, COM REAPROVEITAMENTO, INCLUSIVE AFASTAMENTO E EMPILHAMENTO, EXCLUSIVE TRANSPORTE E RETIRADA DO MATERIAL REMOVIDO NÃO REAPROVEITÁVEL</t>
  </si>
  <si>
    <t>ED-48478</t>
  </si>
  <si>
    <t xml:space="preserve"> REBOCO COM ARGAMASSA, TRAÇO 1:2:8 (CIMENTO, CAL E AREIA) , ESP. 20MM, APLICAÇÃO MANUAL, INCLUSIVE ARGAMASSA COM PREPARO MECANIZADO, EXCLUSIVE CHAPISCO</t>
  </si>
  <si>
    <t>ED-50761</t>
  </si>
  <si>
    <t>FORRO EM CHAPA DE GESSO ACARTONADO, ESP. 12,5MM, COM FIXAÇÃO DO TIPO ARAMADO, EXCLUSIVE PERFIL TABICA, SANCA E MOLDURA, INCLUSIVE ACESSÓRIOS E FIXAÇÃO</t>
  </si>
  <si>
    <t>TJMMG-CP-04</t>
  </si>
  <si>
    <t>TJMMG-CP-06</t>
  </si>
  <si>
    <t>RODAPÉ EM GRANITO, ALTURA 10 CM. AF_09/2020</t>
  </si>
  <si>
    <t>ED-50496</t>
  </si>
  <si>
    <t>PINTURA ESMALTE EM TUBO GALVANIZADO, DUAS (2) DEMÃOS, INCLUSIVE UMA (1) DEMÃO DE FUNDO ANTICORROSIVO</t>
  </si>
  <si>
    <t>LUMINÁRIA PARA LÂMPADA LED DE EMBUTIR. COM ALETAS E REFLETORES PARABÓLICOS EM ALUMÍNIO 124X31CM</t>
  </si>
  <si>
    <t>LUMINÁRIA PARA LÂMPADA LED DE EMBUTIR. COM ALETAS E REFLETORES PARABÓLICOS EM ALUMÍNIO 62X62CM</t>
  </si>
  <si>
    <t>PAINEL LED DE EMBUTIR SLIM 62X62CM</t>
  </si>
  <si>
    <t>ITENS DIVERSOS</t>
  </si>
  <si>
    <t xml:space="preserve">CABOS, FIAÇÕES E ACESSÓRIOS </t>
  </si>
  <si>
    <t>CABO DE COBRE FLEXÍVEL, CLASSE 5, ISOLAMENTO TIPO EPR/HEPR, NÃO HALOGENADO, ANTICHAMA, TERMOFIXO, UNIPOLAR, SEÇÃO 2,5 MM2, 90°C, 0,6/1KV</t>
  </si>
  <si>
    <t>ED-48989</t>
  </si>
  <si>
    <t>FITA ISOLANTE ALTA FUSÃO 19 MM X 10M - FORNECIMENTO</t>
  </si>
  <si>
    <t>FORNECIMENTO DE TERMINAL PRÉ-ISOLADO TIPO GARFO SÉRIE MÉTRICA PARA CABO 2,5 MM²</t>
  </si>
  <si>
    <t>ANILHA (MARCADOR) PARA IDENTIFICAÇÃO DE CABOS (# 6 MM2) - 500 UN</t>
  </si>
  <si>
    <t>ED-48361</t>
  </si>
  <si>
    <t>FORNECIMENTO DE ABRAÇADEIRA PLÁSTICA SERRILHADA 232 MM</t>
  </si>
  <si>
    <t>ELETRODUTOS, CAIXAS E ACESSÓRIOS</t>
  </si>
  <si>
    <t>ELETRODUTO DE AÇO GALVANIZADO LEVE, INCLUSIVE CONEXÕES, SUPORTES E FIXAÇÃO DN 25 (1")</t>
  </si>
  <si>
    <t>ED-49318</t>
  </si>
  <si>
    <t>ELETRODUTO DE AÇO GALVANIZADO LEVE, INCLUSIVE CONEXÕES, SUPORTES E FIXAÇÃO DN 20 (3/4"</t>
  </si>
  <si>
    <t>ED-49317</t>
  </si>
  <si>
    <t>ELETRODUTO DE PVC RÍGIDO ROSCÁVEL, DN 20 MM (3/4"), INCLUSIVE CONEXÕES, SUPORTES E FIXAÇÃO</t>
  </si>
  <si>
    <t>ED-49308</t>
  </si>
  <si>
    <t>CONDULETE DE ALUMÍNIO, TIPO X, PARA ELETRODUTO DE AÇO GALVANIZADO DN 25 MM (1''), APARENTE - FORNECIMENTO E INSTALAÇÃO. AF_10/2022</t>
  </si>
  <si>
    <t>CONDULETE DE ALUMÍNIO, TIPO X, PARA ELETRODUTO DE AÇO GALVANIZADO DN 20 MM (3/4''), APARENTE - FORNECIMENTO E INSTALAÇÃO. AF_10/2022</t>
  </si>
  <si>
    <t>BOX RETO DE ALUMÍNIO DE 1"</t>
  </si>
  <si>
    <t>BOX RETO DE ALUMÍNIO DE 3/4"</t>
  </si>
  <si>
    <t>10620 ADP.</t>
  </si>
  <si>
    <t>PARAFUSO COM BUCHA S-6</t>
  </si>
  <si>
    <t>CJ</t>
  </si>
  <si>
    <t>ELETROCALHA E ACESSÓRIOS</t>
  </si>
  <si>
    <t>FORNECIMENTO E INSTALAÇÃO DE SAÍDA HORIZONTAL PARA ELETRODUTO 1" (REF. VL 33 VALEMAM OU SIMILAR)</t>
  </si>
  <si>
    <t>FORNECIMENTO E INSTALAÇÃO DE SAÍDA HORIZONTAL PARA ELETRODUTO 3/4" (REF. VL 33 VALEMAM OU SIMILAR)</t>
  </si>
  <si>
    <t>ARRUELA LISA ZINCADA D=1/4"</t>
  </si>
  <si>
    <t>PARAFUSO CABEÇA LENTILHA AUTO-TRAVANTE 1/4" X 3/4 ", BICROMATIZADA</t>
  </si>
  <si>
    <t>PORCA SEXTAVADA ZINCADA 1/4" (FORNECIMENTO E COLOCAÇÃO)</t>
  </si>
  <si>
    <t>TOMADA MÉDIA DE EMBUTIR (1 MÓDULO), 2P+T 10 A, INCLUINDO SUPORTE E PLACA - FORNECIMENTO E INSTALAÇÃO. AF_03/2023</t>
  </si>
  <si>
    <t>TOMADA MÉDIA DE EMBUTIR (2 MÓDULOS), 2P+T 10 A, INCLUINDO SUPORTE E PLACA - FORNECIMENTO E INSTALAÇÃO. AF_03/2023</t>
  </si>
  <si>
    <t>QUEBRA EM ALVENARIA PARA INSTALAÇÃO DE CAIXA DE TOMADA (4X4 OU 4X2). AF_05/2015</t>
  </si>
  <si>
    <t>TAMPA CEGA COM FURO CENTRAL 2x4'', INCLUINDO SUPORTE E PLACA - FORNECIMENTO E INSTALAÇÃO.</t>
  </si>
  <si>
    <t>SINAPI ADP.</t>
  </si>
  <si>
    <t>91946 ADP.</t>
  </si>
  <si>
    <t>CONJUNTO DE FITA ISOLANTE COLORIDA (AZUL, BRANCO, VERMELHO, AMARELO E VERDE)</t>
  </si>
  <si>
    <t>CABO DE COBRE FLEXÍVEL, COM ISOLAMENTO TERMOPLÁSTICO POLIOLEFINICO NÃO HALOGENADO 1000V, BITOLA 3 X 2,5 MM2</t>
  </si>
  <si>
    <t>11413 ADP.</t>
  </si>
  <si>
    <t>ORSE ADP.</t>
  </si>
  <si>
    <t>INSTALAÇÕES ELÉTRICAS ESTABILIZADAS</t>
  </si>
  <si>
    <t>ACABAMENTOS ELÉTRICOS</t>
  </si>
  <si>
    <t>CONECTOR RETO DE ALUMÍNIO 3/4"</t>
  </si>
  <si>
    <t>PARAFUSO COM BUCHA S-8</t>
  </si>
  <si>
    <t>CONECTOR RETO DE ALUMÍNIO 1"</t>
  </si>
  <si>
    <t>FORNECIMENTO E INSTALAÇÃO DE SWITCH 24 PORTAS GERECIÁVEL POE 10 / 100 / 1000 + 4SFP</t>
  </si>
  <si>
    <t>PATCH PANEL 24 POSIÇÕES, CATEGORIA COM GUIA TRASEIRO</t>
  </si>
  <si>
    <t>ED-48373</t>
  </si>
  <si>
    <t>ORGANIZADOR DE CABOS DE 1U PARA RACK 19"</t>
  </si>
  <si>
    <t>ED-48377</t>
  </si>
  <si>
    <t>ELETRODUTO DE AÇO GALVANIZADO LEVE, INCLUSIVE CONEXÕES, SUPORTES E FIXAÇÃO DN 20 (3/4")</t>
  </si>
  <si>
    <t>11819 APD.</t>
  </si>
  <si>
    <t>ABRAÇADEIRA EM AÇO INOX, TIPO "D" 1"</t>
  </si>
  <si>
    <t>ED-5631</t>
  </si>
  <si>
    <t>MÓDULO PARA REDE (CONECTOR RJ45 CAT.6), INCLUSIVE FORNECIMENTO E INSTALAÇÃO, EXCLUSIVE PLACA E SUPORTE</t>
  </si>
  <si>
    <t>CERTIFICAÇÃO E TESTES</t>
  </si>
  <si>
    <t>CERTIFICAÇÃO DE GARANTIA DE TRANSMISSÃO DE CABOS LÓGICOS CAT. 5/6</t>
  </si>
  <si>
    <t>ED-48368</t>
  </si>
  <si>
    <t>CABOS, TOMADAS E ACESSÓRIOS</t>
  </si>
  <si>
    <t>CABO UTP 4 PARES CATEGORIA 6 COM REVESTIMENTO EXTERNO NÃO PROPAGANTE A CHAMA</t>
  </si>
  <si>
    <t>ED-48365</t>
  </si>
  <si>
    <t>PARAFUSO COM PORCA GAIOLA</t>
  </si>
  <si>
    <t xml:space="preserve">RACK E COMPONENTES </t>
  </si>
  <si>
    <t>96366 ADP.</t>
  </si>
  <si>
    <t>SÉPTOS COM PLACAS DE GESSO ACARTONADO (DRYWALL), PARA USO INTERNO, COM DUAS FACES DUPLAS E ESTRUTURA METÁLICA COM GUIAS SIMPLES.</t>
  </si>
  <si>
    <t>REMOÇÃO DE DETECTOR DE FUMAÇA</t>
  </si>
  <si>
    <t xml:space="preserve">UN </t>
  </si>
  <si>
    <t xml:space="preserve"> ILHA EM FORRO ACÚSTICO DE FIBRA MINERAL COR BRANCO. PLACAS DE 625x625MM. ESPESSURA 19MM. LINHA THERMATEX ANTARIS. ESTRUTURA APARENTE SK. REF. KNAUF CEILING SOLUTIONS</t>
  </si>
  <si>
    <t>PISO VINÍLICO EM PLACA 30x30cM COM ESPESSURA 2MM. PAVIFLEX NATURAL COLEÇÃO THRU. COR 668 ARENITO. REF. TARKETT</t>
  </si>
  <si>
    <t>REINSTALAÇÃO DE RODAPÉ EM MADEIRA IPÊ COM VERNIZ MARÍTIMO IPÊ. h=7cM - MATERIAL REAPROVEITADO  (INCLUSO APLICAÇÃO DE VERNIZ)</t>
  </si>
  <si>
    <t>DV01: CONJUNTO DE DIVISÓRIA PISO TETO COM 90MM DE ESPESSURA, E VIDRO DUPLO 8MM TEMPERADO. ESTRUTURA EM QUADROS PARA VIDRO DUPLO EM 100% ALUMÍNIO COM ACABAMENTO ANODIZADO NA COR PRETO.</t>
  </si>
  <si>
    <t>2.6</t>
  </si>
  <si>
    <t>2.7</t>
  </si>
  <si>
    <t>3.6</t>
  </si>
  <si>
    <t>3.7</t>
  </si>
  <si>
    <t>3.10</t>
  </si>
  <si>
    <t>4.2</t>
  </si>
  <si>
    <t>5.2</t>
  </si>
  <si>
    <t>6.5</t>
  </si>
  <si>
    <t>7.1.1</t>
  </si>
  <si>
    <t>7.2.1</t>
  </si>
  <si>
    <t>7.2.2</t>
  </si>
  <si>
    <t>7.2.3</t>
  </si>
  <si>
    <t>7.2.4</t>
  </si>
  <si>
    <t>7.2.5</t>
  </si>
  <si>
    <t>7.3.1</t>
  </si>
  <si>
    <t>7.3.2</t>
  </si>
  <si>
    <t>7.3.3</t>
  </si>
  <si>
    <t>7.3.4</t>
  </si>
  <si>
    <t>7.3.5</t>
  </si>
  <si>
    <t>7.3.6</t>
  </si>
  <si>
    <t>7.3.7</t>
  </si>
  <si>
    <t>7.3.8</t>
  </si>
  <si>
    <t>7.3.9</t>
  </si>
  <si>
    <t>7.3.10</t>
  </si>
  <si>
    <t>7.4.1</t>
  </si>
  <si>
    <t>7.4.2</t>
  </si>
  <si>
    <t>7.4.3</t>
  </si>
  <si>
    <t>7.4.4</t>
  </si>
  <si>
    <t>7.5</t>
  </si>
  <si>
    <t>7.5.1</t>
  </si>
  <si>
    <t>7.5.2</t>
  </si>
  <si>
    <t>7.5.3</t>
  </si>
  <si>
    <t>7.5.4</t>
  </si>
  <si>
    <t>7.5.5</t>
  </si>
  <si>
    <t>7.5.6</t>
  </si>
  <si>
    <t>7.5.7</t>
  </si>
  <si>
    <t>7.5.8</t>
  </si>
  <si>
    <t>7.5.9</t>
  </si>
  <si>
    <t>7.6.1</t>
  </si>
  <si>
    <t>7.6.2</t>
  </si>
  <si>
    <t>7.6.3</t>
  </si>
  <si>
    <t>7.6.4</t>
  </si>
  <si>
    <t>8.3</t>
  </si>
  <si>
    <t>8.3.1</t>
  </si>
  <si>
    <t>8.3.2</t>
  </si>
  <si>
    <t>8.4</t>
  </si>
  <si>
    <t>8.4.1</t>
  </si>
  <si>
    <t>8.4.2</t>
  </si>
  <si>
    <t>8.4.3</t>
  </si>
  <si>
    <t>8.4.4</t>
  </si>
  <si>
    <t>8.4.5</t>
  </si>
  <si>
    <t>8.5</t>
  </si>
  <si>
    <t>8.5.1</t>
  </si>
  <si>
    <t>8.5.2</t>
  </si>
  <si>
    <t>8.5.3</t>
  </si>
  <si>
    <t>8.5.4</t>
  </si>
  <si>
    <t>9.1.1</t>
  </si>
  <si>
    <t>9.1.2</t>
  </si>
  <si>
    <t>9.2.1</t>
  </si>
  <si>
    <t>9.2.2</t>
  </si>
  <si>
    <t>9.2.3</t>
  </si>
  <si>
    <t>9.2.4</t>
  </si>
  <si>
    <t>9.2.5</t>
  </si>
  <si>
    <t>9.2.6</t>
  </si>
  <si>
    <t>9.3.1</t>
  </si>
  <si>
    <t>9.4.1</t>
  </si>
  <si>
    <t>9.5.1</t>
  </si>
  <si>
    <t>9.5.2</t>
  </si>
  <si>
    <t>9.5.3</t>
  </si>
  <si>
    <t>9.5.4</t>
  </si>
  <si>
    <t>13.5</t>
  </si>
  <si>
    <t>14.1</t>
  </si>
  <si>
    <t>REINSTALAÇÃO DE DETECTOR DE FUMAÇA</t>
  </si>
  <si>
    <t>REPOSICIONAR MOBILIÁRIO CONFORME NOVO LAYOUT</t>
  </si>
  <si>
    <t>REMANEJAMENTO DE MOBILIÁRIOS PARA TROCA DE PISO (VOLTAR PARA POSIÇÃO INICIAL)</t>
  </si>
  <si>
    <t>CORTINAS E MOBILIÁRIOS</t>
  </si>
  <si>
    <t>GRELHAS PARA INSUFLAMENTO, MOD. AT-AG, TAM. 225x125mm</t>
  </si>
  <si>
    <t>GRELHAS PARA CAPTAÇÃO DE AR EXTERIOR, MOD. GRA-100, TAM.  165x165mm</t>
  </si>
  <si>
    <t>DUTO EM CHAPA DE AÇO GALVANIZADO Nº. 26, PARA AR CONDICIONADO. FORNECIMENTO, MONTAGEM E INSTALAÇÃO</t>
  </si>
  <si>
    <t>TUBO PVC, SERIE NORMAL, ESGOTO PREDIAL, DN 100 MM, FORNECIDO E INSTALADO EM RAMAL DE DESCARGA OU RAMAL DE ESGOTO SANITÁRIO. AF_08/2022</t>
  </si>
  <si>
    <t>TUBO EM COBRE FLEXÍVEL, DN 1/4", COM ISOLAMENTO, INSTALADO EM RAMAL DE ALIMENTAÇÃO DE AR CONDICIONADO COM CONDENSADORA CENTRAL FORNECIMENTO E INSTALAÇÃO. AF_12/2015</t>
  </si>
  <si>
    <t>TUBO EM COBRE FLEXÍVEL, DN 3/8", COM ISOLAMENTO, INSTALADO EM RAMAL DE ALIMENTAÇÃO DE AR CONDICIONADO COM CONDENSADORA CENTRAL FORNECIMENTO E INSTALAÇÃO. AF_12/2015</t>
  </si>
  <si>
    <t>TUBO EM COBRE FLEXÍVEL, DN 5/8", COM ISOLAMENTO, INSTALADO EM RAMAL DE ALIMENTAÇÃO DE AR CONDICIONADO COM CONDENSADORA CENTRAL FORNECIMENTO E INSTALAÇÃO. AF_12/2015</t>
  </si>
  <si>
    <t>9845 ADP.</t>
  </si>
  <si>
    <t>ORSE / COTAÇÃO</t>
  </si>
  <si>
    <t>MINI VENTILADOR AXIAL 250/100 TD SILENT E CAIXA DE FILTRO MFL-C-100 C/ FILTRO M5</t>
  </si>
  <si>
    <t>11148 ADP.2</t>
  </si>
  <si>
    <t>10762 ADP.1</t>
  </si>
  <si>
    <t>103246 ADP.</t>
  </si>
  <si>
    <t>SINAPI / COTAÇÃO</t>
  </si>
  <si>
    <t>REMOÇÃO DE MINI VENTILADORES SICFLUX.</t>
  </si>
  <si>
    <t xml:space="preserve"> TJMMG-CP-25</t>
  </si>
  <si>
    <t>REPOSICIONAR CORTINA DE AR</t>
  </si>
  <si>
    <t>11509 ADP.</t>
  </si>
  <si>
    <t>GÁS R410 A - FORNECIMENTO E INSTALAÇÃO</t>
  </si>
  <si>
    <t>MOBILIZAÇÃO E DESMOBILIZAÇÃO DE OBRA EM CENTRO URBANO OU REGIÃO LIMÍTROFE COM VALOR ENTRE 1.000.000,01 E 3.000.000,00</t>
  </si>
  <si>
    <t>11978 ADP. 2</t>
  </si>
  <si>
    <t>11978 ADP. 1</t>
  </si>
  <si>
    <t>CÓDIGO</t>
  </si>
  <si>
    <t>BANCO</t>
  </si>
  <si>
    <t>VALOR UNITÁRIO</t>
  </si>
  <si>
    <t>VALOR UNITÁRIO COM BDI</t>
  </si>
  <si>
    <t>VALOR TOTAL</t>
  </si>
  <si>
    <t>P02: PORTA PARA DIVISÓRIA COM VIDRO DUPLO 6MM TEMPERADO. ESTRUTURA EM  ALUMÍNIO COM ACABAMENTO ANODIZADO NA COR PRETO. FECHADURA PARA
PORTA 517 TUBULAR INOX INTERNO ST2 55 ROS 357 INOX PRETO FOSCO. FAB.
LA FONTE OU EQUIVALENTE.</t>
  </si>
  <si>
    <t>ED-21776</t>
  </si>
  <si>
    <t>ED-50392</t>
  </si>
  <si>
    <t>VALOR TOTAL COM BDI</t>
  </si>
  <si>
    <t>TOTAL GERAL</t>
  </si>
  <si>
    <t>ED-50451</t>
  </si>
  <si>
    <t>3.13</t>
  </si>
  <si>
    <t>DEMOLIÇÃO MANUAL DE PISO CERÂMICO OU LADRILHO HIDRÁULICO, INCLUSIVE AFASTAMENTO E EMPILHAMENTO, EXCLUSIVE DEMOLIÇÃO DE CONTRAPISO, TRANSPORTE E RETIRADA DO MATERIAL DEMOLIDO</t>
  </si>
  <si>
    <t>ED-48480</t>
  </si>
  <si>
    <t>TJMMG-CP-27</t>
  </si>
  <si>
    <t>FORRO EM CHAPA DE GESSO ACARTONADA (TIPO: RESISTÊNCIA A UMIDADE (RU), ESP. 12,5MM, COM FIXAÇÃO DO TIPO ESTRUTURADA EM PERFIL METÁLICO, EXCLUSIVE PERFIL TABICA, SANCA E MOLDURA, INCLUSIVE ACESSÓRIOS E FIXAÇÃO</t>
  </si>
  <si>
    <t>PISO EM GRANITO APLICADO EM AMBIENTES INTERNOS. AF_09/2020</t>
  </si>
  <si>
    <t>RODAPE COM REVESTIMENTO CERÂMICO ESMALTADO DE BORDA ARREDONDADA NO FORMATO 61X61CM, MODELO ASPEN CINZA DA MARCA ROSAGRÊS, ALTURA 8CM</t>
  </si>
  <si>
    <t>6.6</t>
  </si>
  <si>
    <t>6.7</t>
  </si>
  <si>
    <t>FORROS, COBERTURAS E FECHAMENTOS EM DRY-WALL</t>
  </si>
  <si>
    <t>P03: REINSTALAÇÃO DE PORTA EXISTENTE</t>
  </si>
  <si>
    <t>REMOÇÃO DE FORROS DE DRYWALL, PVC E FIBROMINERAL, DE FORMA MANUAL, SEM REAPROVEITAMENTO. AF_12/2017</t>
  </si>
  <si>
    <t>3.14</t>
  </si>
  <si>
    <t>ETIQUETAS DE IDENTIFICAÇÃO AUTO-ADESIVAS</t>
  </si>
  <si>
    <t>ABRAÇADEIRA DE VELCRO</t>
  </si>
  <si>
    <t>FORNECIMENTO E INSTALAÇÃO DE PATCH CORDS CAT.6 C/ 2,50M - REV02</t>
  </si>
  <si>
    <t>8 ELETRODUTO DE AÇO GALVANIZADO LEVE, INCLUSIVE CONEXÕES, SUPORTES E FIXAÇÃO DN 25 (1")</t>
  </si>
  <si>
    <t>ELETRODUTO DE PVC RÍGIDO ROSCÁVEL, DN 25 MM (1"), INCLUSIVE CONEXÕES, SUPORTES E FIXAÇÃO</t>
  </si>
  <si>
    <t>ED-49309</t>
  </si>
  <si>
    <t>ED-15762</t>
  </si>
  <si>
    <t>CONJUNTO DE DUAS (2) TOMADAS DE DADOS (CONECTOR RJ45 CAT.6E), COM PLACA 4"X2" DE DOIS (2) POSTOS, INCLUSIVE FORNECIMENTO, INSTALAÇÃO, SUPORTE, MÓDULO E PLACA</t>
  </si>
  <si>
    <t>CONJUNTO DE UMA (1) TOMADA DE DADOS (CONECTOR RJ45 CAT 6E), COM PLACA 4"X2" DE UM (1) POSTO, INCLUSIVEFORNECIMENTO, INSTALAÇÃO, SUPORTE, MÓDULO E PLACA</t>
  </si>
  <si>
    <t>ED-15752</t>
  </si>
  <si>
    <t>CABO ELETRÔNICO CATEGORIA 6A, INSTALADO EM EDIFICAÇÃO INSTITUCIONAL - FORNECIMENTO E INSTALAÇÃO.</t>
  </si>
  <si>
    <t xml:space="preserve">CONECTOR MACHO RJ45 CAT 6A - FORNECIMENTO E INSTALAÇÃO </t>
  </si>
  <si>
    <t>REINSTALAÇÃO DE LUMINÁRIAS</t>
  </si>
  <si>
    <t xml:space="preserve"> LUMINÁRIA DE EMERGÊNCIA AUTÔNOMA, TIPO LED POTÊNCIA TOTAL DE 2W, FORNECIMENTO E INSTALAÇÃO</t>
  </si>
  <si>
    <t>ED-26989</t>
  </si>
  <si>
    <t>7.2.6</t>
  </si>
  <si>
    <t>7.2.7</t>
  </si>
  <si>
    <t>8.2.2</t>
  </si>
  <si>
    <t>8.3.3</t>
  </si>
  <si>
    <t>9.2.7</t>
  </si>
  <si>
    <t>9.2.8</t>
  </si>
  <si>
    <t>9.2.9</t>
  </si>
  <si>
    <t>9.2.10</t>
  </si>
  <si>
    <t>9.3.2</t>
  </si>
  <si>
    <t>9.3.3</t>
  </si>
  <si>
    <t>9.5.5</t>
  </si>
  <si>
    <t>9.5.6</t>
  </si>
  <si>
    <t>9.5.7</t>
  </si>
  <si>
    <t>9.5.8</t>
  </si>
  <si>
    <t>9.6</t>
  </si>
  <si>
    <t>10.3</t>
  </si>
  <si>
    <t>11.3</t>
  </si>
  <si>
    <t>11.9</t>
  </si>
  <si>
    <t>11.10</t>
  </si>
  <si>
    <t>11.12</t>
  </si>
  <si>
    <t>11.13</t>
  </si>
  <si>
    <t>4.3</t>
  </si>
  <si>
    <t xml:space="preserve">RECOMPOSIÇÃO DE PAREDE (FURO DE PASSAGEM DO EXAUSTOR) </t>
  </si>
  <si>
    <t>COBERTURA</t>
  </si>
  <si>
    <t>REMOÇÃO MANUAL DE TELHA EM FIBROCIMENTO, TIPO ONDULADA, COM REAPROVEITAMENTO, INCLUSIVE AFASTAMENTO E EMPILHAMENTO, EXCLUSIVE TRANSPORTE E RETIRADA DO MATERIAL REMOVIDO NÃO REAPROVEITÁVEL</t>
  </si>
  <si>
    <t>ED-48512</t>
  </si>
  <si>
    <t xml:space="preserve">COBERTURA EM TELHA DE FIBROCIMENTO ONDULADA E = 5 MM </t>
  </si>
  <si>
    <t>ED-48423</t>
  </si>
  <si>
    <t>17.1</t>
  </si>
  <si>
    <t>17.2</t>
  </si>
  <si>
    <t>17.3</t>
  </si>
  <si>
    <t>17.4</t>
  </si>
  <si>
    <t>REORGANIZAÇÃO DO RACK DO PAVIMENTO TÉRREO</t>
  </si>
  <si>
    <t>17</t>
  </si>
  <si>
    <t>REMOÇÃO DE CONJUNTO DO TIPO SPLIT PISO TETO DE 18.000 Btu/h DA SALA DE PROTOCOLO</t>
  </si>
  <si>
    <t>REMOÇÃO DE CONJUNTO DO TIPO SPLIT PISO TETO DO 4º PAVIMENTO E REINSTALAÇÃO DO EQUIPAMENTO NA SALA PROTOCOLO - TÉRREO (INCLUSO TUBULAÇÃO DE COBRE E DRENO)</t>
  </si>
  <si>
    <t xml:space="preserve"> 1 SPLIT HI-WALL COM CONDENSADORA (9.000 BTUS) + 1 EVAPORADORA DE 9.000 BTU'S (INCLUSO DRENO)</t>
  </si>
  <si>
    <t>REPOSICIONAR CONJUNTO DO TIPO SPLIT HI-WALL DE 22.000 Btu/h.  (INCLUSO COMPLEMENTO DE TUBULAÇÃO E DRENO)</t>
  </si>
  <si>
    <t>11.14</t>
  </si>
  <si>
    <t>11.15</t>
  </si>
  <si>
    <t>P01: PORTA PARA DIVISÓRIA COM VIDRO DUPLO 6MM TEMPERADO, COM PERSIANAS ENTRE VIDROS COR PRETO. ESTRUTURA EM ALUMÍNIO COM ACABAMENTO ANODIZADO NA COR PRETO. FECHADURA PARA PORTA 517 TUBULAR INOX INTERNO ST2 55 ROS 357 INOX PRETO FOSCO. FAB. LA FONTE OU EQUIVALENTE</t>
  </si>
  <si>
    <t>TJMMG-CP-05</t>
  </si>
  <si>
    <t>TJMMG-CP-07</t>
  </si>
  <si>
    <t>TJMMG-CP-08</t>
  </si>
  <si>
    <t xml:space="preserve"> TJMMG-CP-15</t>
  </si>
  <si>
    <t xml:space="preserve"> TJMMG-CP-16</t>
  </si>
  <si>
    <t xml:space="preserve"> TJMMG-CP-17</t>
  </si>
  <si>
    <t xml:space="preserve"> TJMMG-CP-18</t>
  </si>
  <si>
    <t>TJMMG-CP-19</t>
  </si>
  <si>
    <t xml:space="preserve"> TJMMG-CP-20</t>
  </si>
  <si>
    <t xml:space="preserve"> TJMMG-CP-21</t>
  </si>
  <si>
    <t>TJMMG-CP-26</t>
  </si>
  <si>
    <t>TJMMG-CP-28</t>
  </si>
  <si>
    <t>TJMMG-CP-29</t>
  </si>
  <si>
    <t>DV02: DIVISÓRIA PISO TETO COM 90MM DE ESPESSURA, E VIDRO DUPLO 8MM TEMPERADO, COM PERSIANAS ENTRE VIDROS COR PRETO. ESTRUTURA EM QUADROS PARA VIDRO DUPLO EM 100% ALUMÍNIO COM ACABAMENTO ANODIZADO NA COR PRETO.</t>
  </si>
  <si>
    <t xml:space="preserve"> FORRO MINERAL REMOVÍVEL MODULAR (1250x625x15MM) THERMATEX ANTARIS. ESTRUTURA APARENTE SK. COR BRANCO. REF. KANUF</t>
  </si>
  <si>
    <t>FORRO MINERAL REMOVÍVEL MODULAR (625x625x15MM) THERMATEX ANTARIS. ESTRUTURA APARENTE SK. COR BRANCO. REF. KNAUF</t>
  </si>
  <si>
    <t>PAU D'ÁGUA (Dracaena fragrans) EM VASO DE POLIETILENO REDONDO BRANCO 40x40CM</t>
  </si>
  <si>
    <t>PREGÃO ELETRÔNICO Nº 36/2023- PROCESSO LICITATÓRIO Nº 32/2023</t>
  </si>
  <si>
    <t>Anexo II-A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</si>
</sst>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R$&quot;\ #,##0.00;[Red]\-&quot;R$&quot;\ #,##0.00"/>
    <numFmt numFmtId="44" formatCode="_-&quot;R$&quot;\ * #,##0.00_-;\-&quot;R$&quot;\ * #,##0.00_-;_-&quot;R$&quot;\ * &quot;-&quot;??_-;_-@_-"/>
    <numFmt numFmtId="43" formatCode="_-* #,##0.00_-;\-* #,##0.00_-;_-* &quot;-&quot;??_-;_-@_-"/>
    <numFmt numFmtId="164" formatCode="&quot;R$&quot;\ #,##0.00"/>
    <numFmt numFmtId="165" formatCode="&quot;R$&quot;#,##0.00;[Red]\-&quot;R$&quot;#,##0.00"/>
    <numFmt numFmtId="166" formatCode="0\ &quot;MESES&quot;\ "/>
  </numFmts>
  <fonts count="20" x14ac:knownFonts="1">
    <font>
      <sz val="11"/>
      <color theme="1"/>
      <name val="Calibri"/>
      <family val="2"/>
      <scheme val="minor"/>
    </font>
    <font>
      <sz val="11"/>
      <color theme="1"/>
      <name val="Calibri"/>
      <family val="2"/>
      <scheme val="minor"/>
    </font>
    <font>
      <sz val="11"/>
      <name val="Arial"/>
      <family val="2"/>
    </font>
    <font>
      <b/>
      <sz val="11"/>
      <name val="Arial"/>
      <family val="2"/>
    </font>
    <font>
      <sz val="11"/>
      <name val="Calibri"/>
      <family val="2"/>
      <scheme val="minor"/>
    </font>
    <font>
      <b/>
      <sz val="9"/>
      <name val="Arial"/>
      <family val="2"/>
    </font>
    <font>
      <sz val="8"/>
      <name val="Arial"/>
      <family val="2"/>
    </font>
    <font>
      <b/>
      <sz val="8"/>
      <name val="Arial"/>
      <family val="2"/>
    </font>
    <font>
      <sz val="9"/>
      <name val="Arial"/>
      <family val="2"/>
    </font>
    <font>
      <sz val="10"/>
      <name val="Arial"/>
      <family val="2"/>
    </font>
    <font>
      <b/>
      <sz val="16"/>
      <name val="Arial"/>
      <family val="2"/>
    </font>
    <font>
      <sz val="8"/>
      <name val="Calibri"/>
      <family val="2"/>
      <scheme val="minor"/>
    </font>
    <font>
      <b/>
      <sz val="16"/>
      <color rgb="FF000000"/>
      <name val="Arial"/>
      <family val="2"/>
    </font>
    <font>
      <b/>
      <sz val="11"/>
      <color theme="0"/>
      <name val="Arial"/>
      <family val="2"/>
    </font>
    <font>
      <b/>
      <sz val="11"/>
      <color theme="1"/>
      <name val="Arial"/>
      <family val="2"/>
    </font>
    <font>
      <sz val="8"/>
      <color theme="1"/>
      <name val="Arial"/>
      <family val="2"/>
    </font>
    <font>
      <b/>
      <sz val="14"/>
      <color theme="1"/>
      <name val="Arial"/>
      <family val="2"/>
    </font>
    <font>
      <b/>
      <sz val="8"/>
      <color theme="1"/>
      <name val="Arial"/>
      <family val="2"/>
    </font>
    <font>
      <b/>
      <sz val="11"/>
      <name val="Calibri"/>
      <family val="2"/>
      <scheme val="minor"/>
    </font>
    <font>
      <b/>
      <sz val="20"/>
      <name val="Calibri"/>
      <family val="2"/>
      <scheme val="minor"/>
    </font>
  </fonts>
  <fills count="8">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2" tint="-0.89999084444715716"/>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hair">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hair">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hair">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diagonalDown="1">
      <left/>
      <right style="medium">
        <color indexed="64"/>
      </right>
      <top style="medium">
        <color indexed="64"/>
      </top>
      <bottom style="medium">
        <color indexed="64"/>
      </bottom>
      <diagonal style="thin">
        <color indexed="64"/>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0" fontId="2" fillId="0" borderId="0"/>
    <xf numFmtId="43" fontId="1" fillId="0" borderId="0" applyFont="0" applyFill="0" applyBorder="0" applyAlignment="0" applyProtection="0"/>
    <xf numFmtId="44" fontId="1" fillId="0" borderId="0" applyFont="0" applyFill="0" applyBorder="0" applyAlignment="0" applyProtection="0"/>
  </cellStyleXfs>
  <cellXfs count="197">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5" fillId="5" borderId="16" xfId="0" applyFont="1" applyFill="1" applyBorder="1" applyAlignment="1">
      <alignment horizontal="center" vertical="center"/>
    </xf>
    <xf numFmtId="0" fontId="8" fillId="5" borderId="29" xfId="0" applyFont="1" applyFill="1" applyBorder="1" applyAlignment="1">
      <alignment horizontal="center" vertical="center"/>
    </xf>
    <xf numFmtId="10" fontId="8" fillId="5" borderId="30" xfId="4" applyNumberFormat="1" applyFont="1" applyFill="1" applyBorder="1" applyAlignment="1" applyProtection="1">
      <alignment horizontal="center" vertical="center"/>
      <protection locked="0"/>
    </xf>
    <xf numFmtId="10" fontId="8" fillId="0" borderId="31" xfId="4" applyNumberFormat="1" applyFont="1" applyBorder="1" applyAlignment="1" applyProtection="1">
      <alignment horizontal="center" vertical="center"/>
    </xf>
    <xf numFmtId="4" fontId="8" fillId="5" borderId="33" xfId="0" applyNumberFormat="1" applyFont="1" applyFill="1" applyBorder="1" applyAlignment="1">
      <alignment horizontal="center" vertical="center"/>
    </xf>
    <xf numFmtId="4" fontId="8" fillId="5" borderId="34" xfId="0" applyNumberFormat="1" applyFont="1" applyFill="1" applyBorder="1" applyAlignment="1">
      <alignment horizontal="center" vertical="center"/>
    </xf>
    <xf numFmtId="4" fontId="8" fillId="5" borderId="35" xfId="0" applyNumberFormat="1" applyFont="1" applyFill="1" applyBorder="1" applyAlignment="1">
      <alignment horizontal="center" vertical="center"/>
    </xf>
    <xf numFmtId="165" fontId="8" fillId="5" borderId="37" xfId="0" applyNumberFormat="1" applyFont="1" applyFill="1" applyBorder="1" applyAlignment="1">
      <alignment horizontal="center" vertical="center"/>
    </xf>
    <xf numFmtId="165" fontId="8" fillId="5" borderId="38" xfId="0" applyNumberFormat="1" applyFont="1" applyFill="1" applyBorder="1" applyAlignment="1">
      <alignment horizontal="center" vertical="center"/>
    </xf>
    <xf numFmtId="165" fontId="8" fillId="5" borderId="39" xfId="0" applyNumberFormat="1" applyFont="1" applyFill="1" applyBorder="1" applyAlignment="1">
      <alignment horizontal="center" vertical="center"/>
    </xf>
    <xf numFmtId="0" fontId="8" fillId="5" borderId="40" xfId="0" applyFont="1" applyFill="1" applyBorder="1" applyAlignment="1">
      <alignment horizontal="center" vertical="center"/>
    </xf>
    <xf numFmtId="165" fontId="8" fillId="5" borderId="11" xfId="0" applyNumberFormat="1" applyFont="1" applyFill="1" applyBorder="1" applyAlignment="1">
      <alignment horizontal="center" vertical="center"/>
    </xf>
    <xf numFmtId="0" fontId="8" fillId="5" borderId="41" xfId="0" applyFont="1" applyFill="1" applyBorder="1" applyAlignment="1">
      <alignment horizontal="center" vertical="center"/>
    </xf>
    <xf numFmtId="165" fontId="8" fillId="5" borderId="42" xfId="0" applyNumberFormat="1" applyFont="1" applyFill="1" applyBorder="1" applyAlignment="1">
      <alignment horizontal="center" vertical="center"/>
    </xf>
    <xf numFmtId="0" fontId="5" fillId="5" borderId="45" xfId="0" applyFont="1" applyFill="1" applyBorder="1" applyAlignment="1">
      <alignment horizontal="left" vertical="center"/>
    </xf>
    <xf numFmtId="0" fontId="5" fillId="5" borderId="43" xfId="0" applyFont="1" applyFill="1" applyBorder="1" applyAlignment="1">
      <alignment vertical="center"/>
    </xf>
    <xf numFmtId="165" fontId="5" fillId="5" borderId="10" xfId="0" applyNumberFormat="1" applyFont="1" applyFill="1" applyBorder="1" applyAlignment="1">
      <alignment horizontal="center" vertical="center"/>
    </xf>
    <xf numFmtId="10" fontId="5" fillId="5" borderId="46" xfId="0" applyNumberFormat="1" applyFont="1" applyFill="1" applyBorder="1" applyAlignment="1">
      <alignment horizontal="center" vertical="center"/>
    </xf>
    <xf numFmtId="0" fontId="0" fillId="0" borderId="0" xfId="0" applyAlignment="1">
      <alignment horizontal="center" vertical="center"/>
    </xf>
    <xf numFmtId="0" fontId="13" fillId="7" borderId="2"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15" fillId="6" borderId="0" xfId="0" applyFont="1" applyFill="1"/>
    <xf numFmtId="0" fontId="15" fillId="6" borderId="0" xfId="0" applyFont="1" applyFill="1" applyAlignment="1">
      <alignment vertical="center"/>
    </xf>
    <xf numFmtId="164" fontId="14" fillId="5" borderId="13" xfId="0" applyNumberFormat="1" applyFont="1" applyFill="1" applyBorder="1" applyAlignment="1">
      <alignment horizontal="center" vertical="center" wrapText="1"/>
    </xf>
    <xf numFmtId="0" fontId="15" fillId="6" borderId="0" xfId="0" applyFont="1" applyFill="1" applyAlignment="1">
      <alignment horizontal="left" vertical="center"/>
    </xf>
    <xf numFmtId="0" fontId="15" fillId="6" borderId="0" xfId="0" applyFont="1" applyFill="1" applyAlignment="1">
      <alignment vertical="center" wrapText="1"/>
    </xf>
    <xf numFmtId="0" fontId="15" fillId="6" borderId="0" xfId="0" applyFont="1" applyFill="1" applyAlignment="1">
      <alignment horizontal="left" vertical="center" wrapText="1"/>
    </xf>
    <xf numFmtId="0" fontId="4" fillId="0" borderId="1" xfId="0" applyFont="1" applyBorder="1" applyAlignment="1">
      <alignment horizontal="center" vertical="center" wrapText="1"/>
    </xf>
    <xf numFmtId="49" fontId="14" fillId="5" borderId="19" xfId="0" applyNumberFormat="1" applyFont="1" applyFill="1" applyBorder="1" applyAlignment="1">
      <alignment horizontal="center" vertical="center" wrapText="1"/>
    </xf>
    <xf numFmtId="4" fontId="16" fillId="5" borderId="0" xfId="0" applyNumberFormat="1" applyFont="1" applyFill="1" applyAlignment="1">
      <alignment horizontal="center" vertical="center" wrapText="1"/>
    </xf>
    <xf numFmtId="4" fontId="16" fillId="5" borderId="0" xfId="0" applyNumberFormat="1" applyFont="1" applyFill="1" applyAlignment="1">
      <alignment horizontal="left" vertical="center" wrapText="1"/>
    </xf>
    <xf numFmtId="4" fontId="14" fillId="5" borderId="0" xfId="0" applyNumberFormat="1" applyFont="1" applyFill="1" applyAlignment="1">
      <alignment horizontal="left" vertical="center" wrapText="1"/>
    </xf>
    <xf numFmtId="0" fontId="17" fillId="6" borderId="0" xfId="0" applyFont="1" applyFill="1" applyAlignment="1">
      <alignment vertical="center" wrapText="1"/>
    </xf>
    <xf numFmtId="0" fontId="14" fillId="5" borderId="19" xfId="0" applyFont="1" applyFill="1" applyBorder="1" applyAlignment="1">
      <alignment horizontal="center" vertical="center" wrapText="1"/>
    </xf>
    <xf numFmtId="0" fontId="14" fillId="5" borderId="0" xfId="0" applyFont="1" applyFill="1" applyAlignment="1">
      <alignment horizontal="left" vertical="center" wrapText="1"/>
    </xf>
    <xf numFmtId="4" fontId="3" fillId="5" borderId="0" xfId="0" applyNumberFormat="1" applyFont="1" applyFill="1" applyAlignment="1">
      <alignment horizontal="right" vertical="center" wrapText="1"/>
    </xf>
    <xf numFmtId="164" fontId="14" fillId="5" borderId="0" xfId="0" applyNumberFormat="1" applyFont="1" applyFill="1" applyAlignment="1">
      <alignment horizontal="center" vertical="center" wrapText="1"/>
    </xf>
    <xf numFmtId="10" fontId="14" fillId="5" borderId="13" xfId="0" applyNumberFormat="1" applyFont="1" applyFill="1" applyBorder="1" applyAlignment="1">
      <alignment horizontal="center" vertical="center" wrapText="1"/>
    </xf>
    <xf numFmtId="0" fontId="7" fillId="6" borderId="0" xfId="0" applyFont="1" applyFill="1" applyAlignment="1">
      <alignment vertical="center" wrapText="1"/>
    </xf>
    <xf numFmtId="0" fontId="15" fillId="5" borderId="0" xfId="0" applyFont="1" applyFill="1" applyAlignment="1">
      <alignment vertical="center" wrapText="1"/>
    </xf>
    <xf numFmtId="10" fontId="15" fillId="6" borderId="0" xfId="3" applyNumberFormat="1" applyFont="1" applyFill="1" applyAlignment="1" applyProtection="1">
      <alignment vertical="center"/>
    </xf>
    <xf numFmtId="0" fontId="15" fillId="5" borderId="0" xfId="0" applyFont="1" applyFill="1" applyAlignment="1">
      <alignment horizontal="left" vertical="center" wrapText="1"/>
    </xf>
    <xf numFmtId="4" fontId="14" fillId="3" borderId="23" xfId="0" applyNumberFormat="1" applyFont="1" applyFill="1" applyBorder="1" applyAlignment="1">
      <alignment horizontal="center" vertical="center" wrapText="1"/>
    </xf>
    <xf numFmtId="0" fontId="15" fillId="3" borderId="21" xfId="0" applyFont="1" applyFill="1" applyBorder="1" applyAlignment="1">
      <alignment vertical="center"/>
    </xf>
    <xf numFmtId="4" fontId="14" fillId="3" borderId="21" xfId="0" applyNumberFormat="1" applyFont="1" applyFill="1" applyBorder="1" applyAlignment="1">
      <alignment horizontal="left" vertical="center"/>
    </xf>
    <xf numFmtId="165" fontId="14" fillId="3" borderId="21" xfId="0" applyNumberFormat="1" applyFont="1" applyFill="1" applyBorder="1" applyAlignment="1">
      <alignment horizontal="center" vertical="center" wrapText="1"/>
    </xf>
    <xf numFmtId="10" fontId="14" fillId="3" borderId="24" xfId="3" applyNumberFormat="1" applyFont="1" applyFill="1" applyBorder="1" applyAlignment="1">
      <alignment horizontal="center" vertical="center" wrapText="1"/>
    </xf>
    <xf numFmtId="8" fontId="15" fillId="6" borderId="0" xfId="0" applyNumberFormat="1" applyFont="1" applyFill="1" applyAlignment="1">
      <alignment vertical="center"/>
    </xf>
    <xf numFmtId="165" fontId="8" fillId="5" borderId="26" xfId="0" applyNumberFormat="1" applyFont="1" applyFill="1" applyBorder="1" applyAlignment="1">
      <alignment horizontal="center" vertical="center"/>
    </xf>
    <xf numFmtId="165" fontId="8" fillId="5" borderId="49" xfId="0" applyNumberFormat="1" applyFont="1" applyFill="1" applyBorder="1" applyAlignment="1">
      <alignment horizontal="center" vertical="center"/>
    </xf>
    <xf numFmtId="165" fontId="8" fillId="5" borderId="12" xfId="0" applyNumberFormat="1" applyFont="1" applyFill="1" applyBorder="1" applyAlignment="1">
      <alignment horizontal="center" vertical="center"/>
    </xf>
    <xf numFmtId="0" fontId="3" fillId="4" borderId="22"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8" xfId="1" applyNumberFormat="1" applyFont="1" applyFill="1" applyBorder="1" applyAlignment="1">
      <alignment horizontal="center" vertical="center" wrapText="1"/>
    </xf>
    <xf numFmtId="0" fontId="3" fillId="4" borderId="9" xfId="1" applyNumberFormat="1" applyFont="1" applyFill="1" applyBorder="1" applyAlignment="1">
      <alignment horizontal="center" vertical="center" wrapText="1"/>
    </xf>
    <xf numFmtId="164" fontId="14" fillId="5" borderId="12" xfId="0" applyNumberFormat="1"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xf numFmtId="0" fontId="4" fillId="0" borderId="1" xfId="0" applyFont="1" applyBorder="1" applyAlignment="1">
      <alignment horizontal="center" vertical="center"/>
    </xf>
    <xf numFmtId="2" fontId="4" fillId="0" borderId="1" xfId="0" applyNumberFormat="1" applyFont="1" applyBorder="1" applyAlignment="1">
      <alignment horizontal="center" vertical="center"/>
    </xf>
    <xf numFmtId="44" fontId="4" fillId="0" borderId="1" xfId="2" applyFont="1" applyFill="1" applyBorder="1" applyAlignment="1">
      <alignment horizontal="center" vertical="center"/>
    </xf>
    <xf numFmtId="44" fontId="4" fillId="0" borderId="0" xfId="2" applyFont="1" applyFill="1"/>
    <xf numFmtId="49" fontId="4" fillId="0" borderId="1" xfId="0" applyNumberFormat="1" applyFont="1" applyBorder="1" applyAlignment="1">
      <alignment horizontal="center" vertical="center" wrapText="1"/>
    </xf>
    <xf numFmtId="44" fontId="4" fillId="0" borderId="1" xfId="2" applyFont="1" applyBorder="1" applyAlignment="1">
      <alignment horizontal="center" vertical="center"/>
    </xf>
    <xf numFmtId="49" fontId="4" fillId="0" borderId="1" xfId="0" applyNumberFormat="1" applyFont="1" applyBorder="1" applyAlignment="1">
      <alignment horizontal="center" vertical="center"/>
    </xf>
    <xf numFmtId="44" fontId="4" fillId="0" borderId="0" xfId="0" applyNumberFormat="1" applyFont="1"/>
    <xf numFmtId="0" fontId="4" fillId="0" borderId="7" xfId="0" applyFont="1" applyBorder="1" applyAlignment="1">
      <alignment horizontal="center" vertical="center"/>
    </xf>
    <xf numFmtId="10" fontId="4" fillId="0" borderId="1" xfId="3" applyNumberFormat="1" applyFont="1" applyBorder="1" applyAlignment="1">
      <alignment horizontal="center" vertical="center"/>
    </xf>
    <xf numFmtId="0" fontId="4" fillId="0" borderId="1" xfId="0" quotePrefix="1" applyFont="1" applyBorder="1" applyAlignment="1">
      <alignment horizontal="center" vertical="center" wrapText="1"/>
    </xf>
    <xf numFmtId="44" fontId="4" fillId="0" borderId="0" xfId="2" applyFont="1" applyFill="1" applyAlignment="1">
      <alignment horizontal="center" vertical="center"/>
    </xf>
    <xf numFmtId="49" fontId="4" fillId="0" borderId="1" xfId="2" applyNumberFormat="1" applyFont="1" applyFill="1" applyBorder="1" applyAlignment="1">
      <alignment horizontal="center" vertical="center"/>
    </xf>
    <xf numFmtId="44" fontId="3" fillId="0" borderId="0" xfId="2" applyFont="1" applyFill="1" applyAlignment="1">
      <alignment vertical="center"/>
    </xf>
    <xf numFmtId="0" fontId="4" fillId="0" borderId="52" xfId="0" applyFont="1" applyBorder="1" applyAlignment="1">
      <alignment horizontal="center" vertical="center"/>
    </xf>
    <xf numFmtId="0" fontId="4" fillId="0" borderId="52" xfId="0" applyFont="1" applyBorder="1" applyAlignment="1">
      <alignment horizontal="center" vertical="center" wrapText="1"/>
    </xf>
    <xf numFmtId="44" fontId="4" fillId="0" borderId="52" xfId="2" applyFont="1" applyFill="1" applyBorder="1" applyAlignment="1">
      <alignment horizontal="center" vertical="center"/>
    </xf>
    <xf numFmtId="0" fontId="4" fillId="0" borderId="7" xfId="0" applyFont="1" applyBorder="1" applyAlignment="1">
      <alignment horizontal="center" vertical="center" wrapText="1"/>
    </xf>
    <xf numFmtId="44" fontId="4" fillId="0" borderId="0" xfId="2" applyFont="1" applyAlignment="1">
      <alignment horizontal="center" vertical="center"/>
    </xf>
    <xf numFmtId="44" fontId="4" fillId="0" borderId="7" xfId="2" applyFont="1" applyFill="1" applyBorder="1" applyAlignment="1">
      <alignment horizontal="center" vertical="center"/>
    </xf>
    <xf numFmtId="0" fontId="4" fillId="0" borderId="0" xfId="2" applyNumberFormat="1" applyFont="1" applyFill="1"/>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21" xfId="0" applyFont="1" applyBorder="1" applyAlignment="1">
      <alignment horizontal="center"/>
    </xf>
    <xf numFmtId="44" fontId="2" fillId="0" borderId="0" xfId="2" applyFont="1" applyFill="1" applyAlignment="1">
      <alignment vertic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23" xfId="0" applyFont="1" applyBorder="1" applyAlignment="1">
      <alignment horizontal="left" vertical="top"/>
    </xf>
    <xf numFmtId="0" fontId="4" fillId="0" borderId="21" xfId="0" applyFont="1" applyBorder="1" applyAlignment="1">
      <alignment horizontal="left" vertical="top"/>
    </xf>
    <xf numFmtId="0" fontId="4" fillId="0" borderId="24" xfId="0" applyFont="1" applyBorder="1" applyAlignment="1">
      <alignment horizontal="left" vertical="top"/>
    </xf>
    <xf numFmtId="44" fontId="18" fillId="3" borderId="54" xfId="0" applyNumberFormat="1" applyFont="1" applyFill="1" applyBorder="1" applyAlignment="1">
      <alignment horizontal="center" vertical="center"/>
    </xf>
    <xf numFmtId="0" fontId="4" fillId="0" borderId="23" xfId="0" applyFont="1" applyBorder="1" applyAlignment="1">
      <alignment horizontal="center" vertical="top"/>
    </xf>
    <xf numFmtId="0" fontId="4" fillId="0" borderId="21" xfId="0" applyFont="1" applyBorder="1" applyAlignment="1">
      <alignment horizontal="center" vertical="top"/>
    </xf>
    <xf numFmtId="0" fontId="4" fillId="0" borderId="24" xfId="0" applyFont="1" applyBorder="1" applyAlignment="1">
      <alignment horizontal="center" vertical="top"/>
    </xf>
    <xf numFmtId="0" fontId="4" fillId="0" borderId="0" xfId="0" applyFont="1" applyAlignment="1">
      <alignment horizontal="left" vertical="center" wrapText="1"/>
    </xf>
    <xf numFmtId="164" fontId="4" fillId="0" borderId="0" xfId="0" applyNumberFormat="1"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44" fontId="3" fillId="0" borderId="0" xfId="0" applyNumberFormat="1" applyFont="1" applyAlignment="1">
      <alignment vertical="center"/>
    </xf>
    <xf numFmtId="0" fontId="13" fillId="0" borderId="0" xfId="0" applyFont="1" applyAlignment="1">
      <alignment vertical="center"/>
    </xf>
    <xf numFmtId="0" fontId="13" fillId="0" borderId="0" xfId="0" applyFont="1" applyAlignment="1">
      <alignment horizontal="center" vertical="center"/>
    </xf>
    <xf numFmtId="44" fontId="4" fillId="0" borderId="0" xfId="2" applyFont="1" applyFill="1" applyAlignment="1">
      <alignment vertical="center"/>
    </xf>
    <xf numFmtId="0" fontId="4" fillId="0" borderId="0" xfId="0" applyFont="1" applyAlignment="1">
      <alignment vertical="center"/>
    </xf>
    <xf numFmtId="44" fontId="3" fillId="2" borderId="3" xfId="0" applyNumberFormat="1" applyFont="1" applyFill="1" applyBorder="1" applyAlignment="1">
      <alignment horizontal="center" vertical="center" wrapText="1"/>
    </xf>
    <xf numFmtId="44" fontId="3" fillId="2" borderId="1" xfId="2" applyFont="1" applyFill="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3" fillId="2" borderId="3" xfId="0" applyFont="1" applyFill="1" applyBorder="1" applyAlignment="1">
      <alignment horizontal="center" vertical="center" wrapText="1"/>
    </xf>
    <xf numFmtId="44" fontId="3" fillId="2" borderId="3" xfId="2" applyFont="1" applyFill="1" applyBorder="1" applyAlignment="1">
      <alignment horizontal="center" vertical="center" wrapText="1"/>
    </xf>
    <xf numFmtId="0" fontId="13" fillId="7" borderId="3" xfId="0" applyFont="1" applyFill="1" applyBorder="1" applyAlignment="1">
      <alignment horizontal="center" vertical="center" wrapText="1"/>
    </xf>
    <xf numFmtId="44" fontId="13" fillId="7" borderId="3" xfId="0" applyNumberFormat="1" applyFont="1" applyFill="1" applyBorder="1" applyAlignment="1">
      <alignment horizontal="center" vertical="center" wrapText="1"/>
    </xf>
    <xf numFmtId="44" fontId="13" fillId="7" borderId="3" xfId="2" applyFont="1" applyFill="1" applyBorder="1" applyAlignment="1">
      <alignment horizontal="center" vertical="center" wrapText="1"/>
    </xf>
    <xf numFmtId="0" fontId="0" fillId="0" borderId="0" xfId="0" applyAlignment="1">
      <alignment horizontal="left" vertical="center" wrapText="1"/>
    </xf>
    <xf numFmtId="164" fontId="0" fillId="0" borderId="0" xfId="0" applyNumberFormat="1" applyAlignment="1">
      <alignment horizontal="center" vertical="center"/>
    </xf>
    <xf numFmtId="0" fontId="6" fillId="0" borderId="0" xfId="0" applyFont="1" applyAlignment="1">
      <alignment vertical="center"/>
    </xf>
    <xf numFmtId="0" fontId="7" fillId="0" borderId="0" xfId="0" applyFont="1" applyAlignment="1">
      <alignment horizontal="center" vertical="center"/>
    </xf>
    <xf numFmtId="10" fontId="6" fillId="0" borderId="0" xfId="0" applyNumberFormat="1" applyFont="1" applyAlignment="1">
      <alignment vertical="center"/>
    </xf>
    <xf numFmtId="4" fontId="6" fillId="0" borderId="0" xfId="0" applyNumberFormat="1" applyFont="1" applyAlignment="1">
      <alignment vertical="center"/>
    </xf>
    <xf numFmtId="2" fontId="4" fillId="0" borderId="1" xfId="0" applyNumberFormat="1" applyFont="1" applyBorder="1" applyAlignment="1">
      <alignment horizontal="center" vertical="center"/>
    </xf>
    <xf numFmtId="2" fontId="4" fillId="0" borderId="1" xfId="0" applyNumberFormat="1" applyFont="1" applyBorder="1" applyAlignment="1">
      <alignment horizontal="center" vertical="center"/>
    </xf>
    <xf numFmtId="2" fontId="4" fillId="0" borderId="7" xfId="0" applyNumberFormat="1" applyFont="1" applyBorder="1" applyAlignment="1">
      <alignment horizontal="center" vertical="center"/>
    </xf>
    <xf numFmtId="2" fontId="4" fillId="0" borderId="1" xfId="0" applyNumberFormat="1" applyFont="1" applyBorder="1" applyAlignment="1">
      <alignment horizontal="center" vertical="center"/>
    </xf>
    <xf numFmtId="2" fontId="4" fillId="0" borderId="1" xfId="0" applyNumberFormat="1" applyFont="1" applyBorder="1" applyAlignment="1">
      <alignment horizontal="center" vertical="center"/>
    </xf>
    <xf numFmtId="2" fontId="4" fillId="0" borderId="1" xfId="0" applyNumberFormat="1" applyFont="1" applyBorder="1" applyAlignment="1">
      <alignment horizontal="center" vertical="center"/>
    </xf>
    <xf numFmtId="2" fontId="4" fillId="0" borderId="1" xfId="0" applyNumberFormat="1" applyFont="1" applyBorder="1" applyAlignment="1">
      <alignment horizontal="center" vertical="center"/>
    </xf>
    <xf numFmtId="2" fontId="4" fillId="0" borderId="1" xfId="0" applyNumberFormat="1" applyFont="1" applyBorder="1" applyAlignment="1">
      <alignment horizontal="center" vertical="center"/>
    </xf>
    <xf numFmtId="2" fontId="4" fillId="0" borderId="1" xfId="0" applyNumberFormat="1" applyFont="1" applyBorder="1" applyAlignment="1">
      <alignment horizontal="center" vertical="center"/>
    </xf>
    <xf numFmtId="2" fontId="4" fillId="0" borderId="1" xfId="0" applyNumberFormat="1" applyFont="1" applyBorder="1" applyAlignment="1">
      <alignment horizontal="center" vertical="center"/>
    </xf>
    <xf numFmtId="2" fontId="4" fillId="0" borderId="1" xfId="0" applyNumberFormat="1" applyFont="1" applyBorder="1" applyAlignment="1">
      <alignment horizontal="center" vertical="center"/>
    </xf>
    <xf numFmtId="2" fontId="4" fillId="0" borderId="52" xfId="0" applyNumberFormat="1" applyFont="1" applyBorder="1" applyAlignment="1">
      <alignment horizontal="center" vertical="center"/>
    </xf>
    <xf numFmtId="166" fontId="12" fillId="5" borderId="18" xfId="0" applyNumberFormat="1" applyFont="1" applyFill="1" applyBorder="1" applyAlignment="1">
      <alignment horizontal="center" vertical="center" wrapText="1"/>
    </xf>
    <xf numFmtId="166" fontId="12" fillId="5" borderId="11" xfId="0" applyNumberFormat="1" applyFont="1" applyFill="1" applyBorder="1" applyAlignment="1">
      <alignment horizontal="center" vertical="center" wrapText="1"/>
    </xf>
    <xf numFmtId="0" fontId="18" fillId="3" borderId="20" xfId="0" applyFont="1" applyFill="1" applyBorder="1" applyAlignment="1">
      <alignment horizontal="center" vertical="center"/>
    </xf>
    <xf numFmtId="0" fontId="18" fillId="3" borderId="14" xfId="0" applyFont="1" applyFill="1" applyBorder="1" applyAlignment="1">
      <alignment horizontal="center" vertical="center"/>
    </xf>
    <xf numFmtId="0" fontId="18" fillId="3" borderId="53" xfId="0" applyFont="1" applyFill="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10" fillId="5" borderId="1" xfId="0" applyFont="1" applyFill="1" applyBorder="1" applyAlignment="1">
      <alignment horizontal="center" vertical="center"/>
    </xf>
    <xf numFmtId="0" fontId="19" fillId="0" borderId="20" xfId="0" applyFont="1" applyBorder="1" applyAlignment="1">
      <alignment horizontal="center"/>
    </xf>
    <xf numFmtId="0" fontId="4" fillId="0" borderId="14" xfId="0" applyFont="1" applyBorder="1" applyAlignment="1">
      <alignment horizont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10" fillId="4" borderId="22" xfId="0" applyFont="1" applyFill="1" applyBorder="1" applyAlignment="1">
      <alignment horizontal="center" vertical="center"/>
    </xf>
    <xf numFmtId="0" fontId="10" fillId="4" borderId="25" xfId="0" applyFont="1" applyFill="1" applyBorder="1" applyAlignment="1">
      <alignment horizontal="center" vertical="center"/>
    </xf>
    <xf numFmtId="0" fontId="10" fillId="4" borderId="8" xfId="0" applyFont="1" applyFill="1" applyBorder="1" applyAlignment="1">
      <alignment horizontal="center" vertical="center"/>
    </xf>
    <xf numFmtId="0" fontId="4" fillId="0" borderId="50" xfId="0" applyFont="1" applyBorder="1" applyAlignment="1">
      <alignment horizontal="center"/>
    </xf>
    <xf numFmtId="0" fontId="4" fillId="0" borderId="0" xfId="0" applyFont="1" applyAlignment="1">
      <alignment horizontal="center"/>
    </xf>
    <xf numFmtId="0" fontId="4" fillId="0" borderId="51" xfId="0" applyFont="1" applyBorder="1" applyAlignment="1">
      <alignment horizontal="center"/>
    </xf>
    <xf numFmtId="49" fontId="8" fillId="5" borderId="26" xfId="0" applyNumberFormat="1" applyFont="1" applyFill="1" applyBorder="1" applyAlignment="1">
      <alignment horizontal="center" vertical="center"/>
    </xf>
    <xf numFmtId="0" fontId="8" fillId="5" borderId="44" xfId="0" applyFont="1" applyFill="1" applyBorder="1" applyAlignment="1">
      <alignment horizontal="center" vertical="center"/>
    </xf>
    <xf numFmtId="0" fontId="8" fillId="5" borderId="27" xfId="0" applyFont="1" applyFill="1" applyBorder="1" applyAlignment="1">
      <alignment horizontal="center" vertical="center"/>
    </xf>
    <xf numFmtId="0" fontId="8" fillId="0" borderId="26" xfId="0" applyFont="1" applyBorder="1" applyAlignment="1">
      <alignment horizontal="left" vertical="center" wrapText="1"/>
    </xf>
    <xf numFmtId="0" fontId="8" fillId="0" borderId="44" xfId="0" applyFont="1" applyBorder="1" applyAlignment="1">
      <alignment horizontal="left" vertical="center" wrapText="1"/>
    </xf>
    <xf numFmtId="0" fontId="8" fillId="0" borderId="27" xfId="0" applyFont="1" applyBorder="1" applyAlignment="1">
      <alignment horizontal="left" vertical="center" wrapText="1"/>
    </xf>
    <xf numFmtId="164" fontId="8" fillId="5" borderId="29" xfId="0" applyNumberFormat="1" applyFont="1" applyFill="1" applyBorder="1" applyAlignment="1">
      <alignment horizontal="center" vertical="center"/>
    </xf>
    <xf numFmtId="164" fontId="8" fillId="5" borderId="33" xfId="0" applyNumberFormat="1" applyFont="1" applyFill="1" applyBorder="1" applyAlignment="1">
      <alignment horizontal="center" vertical="center"/>
    </xf>
    <xf numFmtId="164" fontId="8" fillId="5" borderId="37" xfId="0" applyNumberFormat="1" applyFont="1" applyFill="1" applyBorder="1" applyAlignment="1">
      <alignment horizontal="center" vertical="center"/>
    </xf>
    <xf numFmtId="10" fontId="8" fillId="5" borderId="26" xfId="0" applyNumberFormat="1" applyFont="1" applyFill="1" applyBorder="1" applyAlignment="1">
      <alignment horizontal="center" vertical="center"/>
    </xf>
    <xf numFmtId="10" fontId="8" fillId="5" borderId="44" xfId="0" applyNumberFormat="1" applyFont="1" applyFill="1" applyBorder="1" applyAlignment="1">
      <alignment horizontal="center" vertical="center"/>
    </xf>
    <xf numFmtId="10" fontId="8" fillId="5" borderId="27" xfId="0" applyNumberFormat="1" applyFont="1" applyFill="1" applyBorder="1" applyAlignment="1">
      <alignment horizontal="center" vertical="center"/>
    </xf>
    <xf numFmtId="4" fontId="8" fillId="0" borderId="11" xfId="0" applyNumberFormat="1" applyFont="1" applyBorder="1" applyAlignment="1">
      <alignment horizontal="left" vertical="center" wrapText="1"/>
    </xf>
    <xf numFmtId="0" fontId="8" fillId="0" borderId="0" xfId="0" applyFont="1" applyAlignment="1">
      <alignment horizontal="left" vertical="center" wrapText="1"/>
    </xf>
    <xf numFmtId="0" fontId="8" fillId="0" borderId="14" xfId="0" applyFont="1" applyBorder="1" applyAlignment="1">
      <alignment horizontal="left" vertical="center" wrapText="1"/>
    </xf>
    <xf numFmtId="10" fontId="8" fillId="5" borderId="28" xfId="0" applyNumberFormat="1" applyFont="1" applyFill="1" applyBorder="1" applyAlignment="1">
      <alignment horizontal="center" vertical="center"/>
    </xf>
    <xf numFmtId="10" fontId="8" fillId="5" borderId="32" xfId="0" applyNumberFormat="1" applyFont="1" applyFill="1" applyBorder="1" applyAlignment="1">
      <alignment horizontal="center" vertical="center"/>
    </xf>
    <xf numFmtId="10" fontId="8" fillId="5" borderId="36" xfId="0" applyNumberFormat="1" applyFont="1" applyFill="1" applyBorder="1" applyAlignment="1">
      <alignment horizontal="center" vertical="center"/>
    </xf>
    <xf numFmtId="0" fontId="8" fillId="0" borderId="11" xfId="0" applyFont="1" applyBorder="1" applyAlignment="1">
      <alignment horizontal="left" vertical="center" wrapText="1"/>
    </xf>
    <xf numFmtId="0" fontId="10" fillId="5" borderId="23"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5" fillId="5" borderId="48" xfId="0" applyFont="1" applyFill="1" applyBorder="1" applyAlignment="1">
      <alignment horizontal="left" vertical="center"/>
    </xf>
    <xf numFmtId="0" fontId="5" fillId="5" borderId="47" xfId="0" applyFont="1" applyFill="1" applyBorder="1" applyAlignment="1">
      <alignment horizontal="left" vertical="center"/>
    </xf>
    <xf numFmtId="0" fontId="5" fillId="5" borderId="17" xfId="0" applyFont="1" applyFill="1" applyBorder="1" applyAlignment="1">
      <alignment horizontal="left" vertical="center"/>
    </xf>
    <xf numFmtId="0" fontId="8" fillId="5" borderId="26" xfId="0" applyFont="1" applyFill="1" applyBorder="1" applyAlignment="1">
      <alignment horizontal="center" vertical="center"/>
    </xf>
    <xf numFmtId="0" fontId="0" fillId="0" borderId="23" xfId="0" applyBorder="1" applyAlignment="1">
      <alignment horizontal="center"/>
    </xf>
    <xf numFmtId="0" fontId="0" fillId="0" borderId="21" xfId="0" applyBorder="1" applyAlignment="1">
      <alignment horizontal="center"/>
    </xf>
    <xf numFmtId="0" fontId="10" fillId="4" borderId="9" xfId="0" applyFont="1" applyFill="1" applyBorder="1" applyAlignment="1">
      <alignment horizontal="center" vertical="center"/>
    </xf>
    <xf numFmtId="0" fontId="5" fillId="5" borderId="26" xfId="0" applyFont="1" applyFill="1" applyBorder="1" applyAlignment="1">
      <alignment horizontal="center" vertical="center"/>
    </xf>
    <xf numFmtId="0" fontId="5" fillId="5" borderId="27"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20" xfId="0" applyFont="1" applyFill="1" applyBorder="1" applyAlignment="1">
      <alignment horizontal="center" vertical="center"/>
    </xf>
    <xf numFmtId="0" fontId="5" fillId="5" borderId="14" xfId="0" applyFont="1" applyFill="1" applyBorder="1" applyAlignment="1">
      <alignment horizontal="center" vertical="center"/>
    </xf>
    <xf numFmtId="0" fontId="5" fillId="5" borderId="15" xfId="0" applyFont="1" applyFill="1" applyBorder="1" applyAlignment="1">
      <alignment horizontal="center" vertical="center"/>
    </xf>
    <xf numFmtId="0" fontId="5" fillId="5" borderId="23" xfId="0" applyFont="1" applyFill="1" applyBorder="1" applyAlignment="1">
      <alignment horizontal="center" vertical="center"/>
    </xf>
    <xf numFmtId="0" fontId="5" fillId="5" borderId="21" xfId="0" applyFont="1" applyFill="1" applyBorder="1" applyAlignment="1">
      <alignment horizontal="center" vertical="center"/>
    </xf>
    <xf numFmtId="0" fontId="5" fillId="5" borderId="24" xfId="0" applyFont="1" applyFill="1" applyBorder="1" applyAlignment="1">
      <alignment horizontal="center" vertical="center"/>
    </xf>
    <xf numFmtId="0" fontId="8" fillId="5" borderId="26" xfId="0" applyFont="1" applyFill="1" applyBorder="1" applyAlignment="1">
      <alignment horizontal="center" vertical="center" wrapText="1"/>
    </xf>
    <xf numFmtId="0" fontId="8" fillId="5" borderId="44" xfId="0" applyFont="1" applyFill="1" applyBorder="1" applyAlignment="1">
      <alignment horizontal="center" vertical="center" wrapText="1"/>
    </xf>
    <xf numFmtId="0" fontId="8" fillId="5" borderId="27" xfId="0" applyFont="1" applyFill="1" applyBorder="1" applyAlignment="1">
      <alignment horizontal="center" vertical="center" wrapText="1"/>
    </xf>
  </cellXfs>
  <cellStyles count="8">
    <cellStyle name="Moeda" xfId="2" builtinId="4"/>
    <cellStyle name="Moeda 2" xfId="7" xr:uid="{00000000-0005-0000-0000-000031000000}"/>
    <cellStyle name="Normal" xfId="0" builtinId="0"/>
    <cellStyle name="Normal 2" xfId="5" xr:uid="{FA23741B-385A-4A21-AA03-18CE945BDFF0}"/>
    <cellStyle name="Porcentagem" xfId="3" builtinId="5"/>
    <cellStyle name="Porcentagem 2 2 3" xfId="4" xr:uid="{00000000-0005-0000-0000-000003000000}"/>
    <cellStyle name="Vírgula" xfId="1" builtinId="3"/>
    <cellStyle name="Vírgula 2" xfId="6" xr:uid="{00000000-0005-0000-0000-000032000000}"/>
  </cellStyles>
  <dxfs count="3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indows\Desktop\PLN_EXE_ORC_TJMMG_CP_0101_REV0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indows\Documents\OR&#199;AMENTOS%20QUADOO\4.%20OR&#199;AMENTO%20TJMMG\3.%20Or&#231;amento\QUADOO_FACC_LABORAT&#211;RIO_ORC_N&#195;O%20DESONERADA_0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Windows\Documents\OR&#199;AMENTOS%20QUADOO\4.%20OR&#199;AMENTO%20TJMMG\4.%20Or&#231;amento\OBSOLET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Memorial"/>
      <sheetName val="Anotações"/>
      <sheetName val="Resumo"/>
      <sheetName val="Orçamento"/>
      <sheetName val="Curva ABC"/>
      <sheetName val="Cronograma"/>
      <sheetName val="BDI"/>
      <sheetName val="Composições"/>
      <sheetName val="Cotação"/>
      <sheetName val="Suporte"/>
      <sheetName val="Imagens"/>
      <sheetName val="Banco_Servico"/>
      <sheetName val="Planilha5"/>
      <sheetName val="SETOP PREDIAL"/>
      <sheetName val="Planilha6"/>
      <sheetName val="SETOP INFRA"/>
      <sheetName val="Banco_Insumo"/>
      <sheetName val="Curva_Servico"/>
    </sheetNames>
    <sheetDataSet>
      <sheetData sheetId="0"/>
      <sheetData sheetId="1"/>
      <sheetData sheetId="2"/>
      <sheetData sheetId="3">
        <row r="1">
          <cell r="N1" t="str">
            <v>NÃO DESONERADA</v>
          </cell>
        </row>
        <row r="2">
          <cell r="B2" t="str">
            <v>TRIBUNAL DE JUSTIÇA MILITAR DE MINAS GERAIS</v>
          </cell>
        </row>
        <row r="3">
          <cell r="B3" t="str">
            <v>OBJETIVA PROJETOS E SERVIÇOS LTDA.</v>
          </cell>
        </row>
      </sheetData>
      <sheetData sheetId="4"/>
      <sheetData sheetId="5"/>
      <sheetData sheetId="6"/>
      <sheetData sheetId="7"/>
      <sheetData sheetId="8"/>
      <sheetData sheetId="9"/>
      <sheetData sheetId="10"/>
      <sheetData sheetId="11">
        <row r="1">
          <cell r="A1" t="str">
            <v>PROJETA CONSULTORIA E SERVIÇOS LTDA.</v>
          </cell>
        </row>
        <row r="2">
          <cell r="A2" t="str">
            <v>OBJETIVA PROJETOS E SERVIÇOS LTDA.</v>
          </cell>
        </row>
        <row r="3">
          <cell r="A3" t="str">
            <v>PLATOR PROJETOS E SERVIÇOS AMBIENTAIS LTDA.</v>
          </cell>
        </row>
        <row r="4">
          <cell r="A4" t="str">
            <v>CONSÓRCIO PAS</v>
          </cell>
        </row>
        <row r="5">
          <cell r="A5" t="str">
            <v>CONSÓRCIO PITÁGORAS</v>
          </cell>
        </row>
        <row r="6">
          <cell r="A6" t="str">
            <v>CONSÓRCIO OPUS PROJETOS</v>
          </cell>
        </row>
        <row r="7">
          <cell r="A7" t="str">
            <v>CONSÓRCIO MINAS PROJETOS</v>
          </cell>
        </row>
        <row r="17">
          <cell r="G17" t="str">
            <v>PREFEITURA MUNICIPAL DE ALFENAS - MG</v>
          </cell>
        </row>
        <row r="18">
          <cell r="G18" t="str">
            <v>PREFEITURA MUNICIPAL DE ALMENARA -MG</v>
          </cell>
        </row>
        <row r="19">
          <cell r="G19" t="str">
            <v>PREFEITURA MUNICIPAL DE ALVORADA DE MINAS - MG</v>
          </cell>
        </row>
        <row r="20">
          <cell r="G20" t="str">
            <v>PREFEITURA MUNICPAL DE ANAPOLIS - MG</v>
          </cell>
        </row>
        <row r="21">
          <cell r="G21" t="str">
            <v>PREFEITURA MUNICIPAL DE ARAGUARI - MG</v>
          </cell>
        </row>
        <row r="22">
          <cell r="G22" t="str">
            <v>PREFEITURA MUNICIPAL DE ARAXÁ- MG</v>
          </cell>
        </row>
        <row r="23">
          <cell r="G23" t="str">
            <v>PREFEITURA MUNICIPAL DE BARÃO DE COCAIS - MG</v>
          </cell>
        </row>
        <row r="24">
          <cell r="G24" t="str">
            <v>PREFEITURA MUNICIPAL DE BELA VISTA DE MINAS-MG</v>
          </cell>
        </row>
        <row r="25">
          <cell r="G25" t="str">
            <v>PREFEITURA MUNICIPAL DE BELO VALE - MG</v>
          </cell>
        </row>
        <row r="26">
          <cell r="G26" t="str">
            <v>PREFEITURA MUNICIPAL DE BOA ESPERANÇA- MG</v>
          </cell>
        </row>
        <row r="27">
          <cell r="G27" t="str">
            <v>PREFEITURA MUNICIPAL DE BOM DESPACHO - MG</v>
          </cell>
        </row>
        <row r="28">
          <cell r="G28" t="str">
            <v>PREFEITURA MUNICIPAL DE BONFIM - MG</v>
          </cell>
        </row>
        <row r="29">
          <cell r="G29" t="str">
            <v>CAMARA MUNICIPAL DE BRUMADINHO - MG</v>
          </cell>
        </row>
        <row r="30">
          <cell r="G30" t="str">
            <v>PREFEITURA MUNICIPAL DE CAMPANHA-MG</v>
          </cell>
        </row>
        <row r="31">
          <cell r="G31" t="str">
            <v xml:space="preserve">PREFEITURA MUNICPAL DE CAMPOS ALTOS -MG </v>
          </cell>
        </row>
        <row r="32">
          <cell r="G32" t="str">
            <v>CAEMA - MA</v>
          </cell>
        </row>
        <row r="33">
          <cell r="G33" t="str">
            <v>CEASA - MG</v>
          </cell>
        </row>
        <row r="34">
          <cell r="G34" t="str">
            <v>CAMARA MUNICIPAL DE BRUMADINHO - MG</v>
          </cell>
        </row>
        <row r="35">
          <cell r="G35" t="str">
            <v>CODEMGE</v>
          </cell>
        </row>
        <row r="36">
          <cell r="G36" t="str">
            <v>PREFEITURA MUNICIPAL DE CARMÓPOLIS DE MINAS - MG</v>
          </cell>
        </row>
        <row r="37">
          <cell r="G37" t="str">
            <v xml:space="preserve">PREFEITURA MUNICIPAL DE CARVOLHOPOLIS- MG </v>
          </cell>
        </row>
        <row r="38">
          <cell r="G38" t="str">
            <v>PREFEITURA MUNICIPAL DE CONCEIÇÃO DO MATO DENTRO - MG</v>
          </cell>
        </row>
        <row r="39">
          <cell r="G39" t="str">
            <v>PREFEITURA MUNICPAL DE CACHOEIRA DA PRATA- MG</v>
          </cell>
        </row>
        <row r="40">
          <cell r="G40" t="str">
            <v>PREFEITURA MUNICPAL DE CONCEIÇÃO DO PARÁ-MG</v>
          </cell>
        </row>
        <row r="41">
          <cell r="G41" t="str">
            <v>PREFEITURA MUNICIPAL DE CONSELHEIRO LAFAIETE-MG</v>
          </cell>
        </row>
        <row r="42">
          <cell r="G42" t="str">
            <v>PREFEITURA MUNICIPAL DE CONGONHAS - MG</v>
          </cell>
        </row>
        <row r="43">
          <cell r="G43" t="str">
            <v>DEPARTAMENTO DE EDIFICAÇÕES E DE RODOVIAS DO ESPIRITO SANTO DER/ES</v>
          </cell>
        </row>
        <row r="44">
          <cell r="G44" t="str">
            <v>DEER - MG</v>
          </cell>
        </row>
        <row r="45">
          <cell r="G45" t="str">
            <v>PREFEITURA MUNICIPAL DE DOM JOAQUIM - MG</v>
          </cell>
        </row>
        <row r="46">
          <cell r="G46" t="str">
            <v>PREFEITURA MUNICIPAL DE ENTRE RIOS DE MINAS - MG</v>
          </cell>
        </row>
        <row r="47">
          <cell r="G47" t="str">
            <v>PREFEITURA MUNICIPAL DE ELÓI MENDES-MG</v>
          </cell>
        </row>
        <row r="48">
          <cell r="G48" t="str">
            <v>PREFEITURA MUNICIPAL DE FERROS - MG</v>
          </cell>
        </row>
        <row r="49">
          <cell r="G49" t="str">
            <v>INSTITUTO FEDERAL DE MINAS GERAIS - SUDESTE</v>
          </cell>
        </row>
        <row r="50">
          <cell r="G50" t="str">
            <v>INSTITUTO FEDERAL DE MINAS GERAIS</v>
          </cell>
        </row>
        <row r="51">
          <cell r="G51" t="str">
            <v xml:space="preserve">PREFEITURA MUNICIPAL DE GOIANIA </v>
          </cell>
        </row>
        <row r="52">
          <cell r="G52" t="str">
            <v>PREFEITURA MUNICIPAL DE GUANHÃES-MG</v>
          </cell>
        </row>
        <row r="53">
          <cell r="G53" t="str">
            <v>PREFEITURA MUNICIPAL DE GUIMARÂNIA-MG</v>
          </cell>
        </row>
        <row r="54">
          <cell r="G54" t="str">
            <v>PREFEITURA MUNICIPAL DE ITAPEMIRIM-MG</v>
          </cell>
        </row>
        <row r="55">
          <cell r="G55" t="str">
            <v>PREFEITURA MUNICIPAL DE ITAGUARA-MG</v>
          </cell>
        </row>
        <row r="56">
          <cell r="G56" t="str">
            <v>PREFEITURA MUNICIPAL DE ILICÍNIA-MG</v>
          </cell>
        </row>
        <row r="57">
          <cell r="G57" t="str">
            <v>PREFEITURA MUNICIPAL DE ITUMIRIM-MG</v>
          </cell>
        </row>
        <row r="58">
          <cell r="G58" t="str">
            <v>PREFEITURA MUNICIPAL DE IGARAPÉ - MG</v>
          </cell>
        </row>
        <row r="59">
          <cell r="G59" t="str">
            <v>PREFEITURA MUNICIPAL DE ILHÉUS - BA</v>
          </cell>
        </row>
        <row r="60">
          <cell r="G60" t="str">
            <v>PREFEITURA MUNICIPAL DE ITATIAIUÇU - MG</v>
          </cell>
        </row>
        <row r="61">
          <cell r="G61" t="str">
            <v>PREFEITURA MUNICIPAL DE JABOTICATUBAS - MG</v>
          </cell>
        </row>
        <row r="62">
          <cell r="G62" t="str">
            <v>PREFEITURA MUNICIPAL DE JOÃO MONLEVADE-MG</v>
          </cell>
        </row>
        <row r="63">
          <cell r="G63" t="str">
            <v>PREFEITURA MUNICIPAL DE LAGOA GRANDE</v>
          </cell>
        </row>
        <row r="64">
          <cell r="G64" t="str">
            <v>PREFEITURA MUNICIPAL DE LAGOA SANTA - MG</v>
          </cell>
        </row>
        <row r="65">
          <cell r="G65" t="str">
            <v>PREFEITURA MUNICIPAL DE MARIANA - MG</v>
          </cell>
        </row>
        <row r="66">
          <cell r="G66" t="str">
            <v>PREFEITURA MUNICIPAL DE MACHADO-MG</v>
          </cell>
        </row>
        <row r="67">
          <cell r="G67" t="str">
            <v>PREFEITURA MUNICIPAL DE MÁRIO CAMPOS - MG</v>
          </cell>
        </row>
        <row r="68">
          <cell r="G68" t="str">
            <v>PREFEITURA MUNICIPAL DE MARTINHO CAMPOS-MG</v>
          </cell>
        </row>
        <row r="69">
          <cell r="G69" t="str">
            <v>PREFEITURA MUNICIPAL DE MATEUS LEME - MG</v>
          </cell>
        </row>
        <row r="70">
          <cell r="G70" t="str">
            <v>PREFEITURA MUNICIPAL DE MOEMA-MG</v>
          </cell>
        </row>
        <row r="71">
          <cell r="G71" t="str">
            <v>PREFEITURA MUNICIPAL DE MONSENHOR PAULO - MG</v>
          </cell>
        </row>
        <row r="72">
          <cell r="G72" t="str">
            <v>PREFEITURA MUNICIPAL DE OURO BRANCO - MG</v>
          </cell>
        </row>
        <row r="73">
          <cell r="G73" t="str">
            <v>PREFEITURA MUNICIPAL DE OURO PRETO - MG</v>
          </cell>
        </row>
        <row r="74">
          <cell r="G74" t="str">
            <v>PREFEITURA MUNICIPAL DE PARAGUAÇU-MG</v>
          </cell>
        </row>
        <row r="75">
          <cell r="G75" t="str">
            <v>PREFEITURA MUNICIPAL DE PIEDADE DOS GERAIS - MG</v>
          </cell>
        </row>
        <row r="76">
          <cell r="G76" t="str">
            <v>PREFEITURA MUNICIPAL DE PARACATU - MG</v>
          </cell>
        </row>
        <row r="77">
          <cell r="G77" t="str">
            <v>PREFEITURA MUNICIPAL DE PATOS DE MINAS - MG</v>
          </cell>
        </row>
        <row r="78">
          <cell r="G78" t="str">
            <v>PREFEITURA MUNICIPAL DE PERDÕES-MG</v>
          </cell>
        </row>
        <row r="79">
          <cell r="G79" t="str">
            <v>PREFEITURA MUNICIPAL DE POÇO FUNDO -MG</v>
          </cell>
        </row>
        <row r="80">
          <cell r="G80" t="str">
            <v>POLÍCIA MILITAR DE MINAS GERAIS</v>
          </cell>
        </row>
        <row r="81">
          <cell r="G81" t="str">
            <v>PREFEITURA MUNICIPAL DE RIO VERMELHO-MG</v>
          </cell>
        </row>
        <row r="82">
          <cell r="G82" t="str">
            <v>PREFEITURA MUNICIPAL DE RIBEIRÃO DAS NEVES-MG</v>
          </cell>
        </row>
        <row r="83">
          <cell r="G83" t="str">
            <v>PREFEITURA MUNICIPAL DE RIO BANANAL - ES</v>
          </cell>
        </row>
        <row r="84">
          <cell r="G84" t="str">
            <v>PREFEITURA MUNICIPAL DE SANTA BÁRBARA - MG</v>
          </cell>
        </row>
        <row r="85">
          <cell r="G85" t="str">
            <v>PREFEITURA MUNICIPAL DE SÃO JOAQUIM DE BICAS - MG</v>
          </cell>
        </row>
        <row r="86">
          <cell r="G86" t="str">
            <v>PREFEITURA MUNICIPAL DE SÃO GONÇALO DO RIO ABAIXO-MG</v>
          </cell>
        </row>
        <row r="87">
          <cell r="G87" t="str">
            <v>PREFEITURA MUNICIPAL DE SÃO SEBASTIÃO DO OESTE-MG</v>
          </cell>
        </row>
        <row r="88">
          <cell r="G88" t="str">
            <v>PREFEITURA MUNICIPAL DE SÃO JOSÉ DA LAPA - MG</v>
          </cell>
        </row>
        <row r="89">
          <cell r="G89" t="str">
            <v>PREFEITURA MUNICIPAL DE SÃO LUÍS - MA</v>
          </cell>
        </row>
        <row r="90">
          <cell r="G90" t="str">
            <v>PREFEITURA MUNICIPAL DE SARZEDO - MG</v>
          </cell>
        </row>
        <row r="91">
          <cell r="G91" t="str">
            <v>PREFEITURA MUNICIPAL DE SERRA - ES</v>
          </cell>
        </row>
        <row r="92">
          <cell r="G92" t="str">
            <v>PREFEITURA MUNICIPAL DE SERRANIA - MG</v>
          </cell>
        </row>
        <row r="93">
          <cell r="G93" t="str">
            <v>PREFEITURA MUNICIPAL DE SERRO - MG</v>
          </cell>
        </row>
        <row r="94">
          <cell r="G94" t="str">
            <v>PREFEITURA MUNICIPAL DE SETE LAGOAS - MG</v>
          </cell>
        </row>
        <row r="95">
          <cell r="G95" t="str">
            <v>SECRETARIA DE SEGURANÇA PÚBLICA DO ESPÍRITO SANTO</v>
          </cell>
        </row>
        <row r="96">
          <cell r="G96" t="str">
            <v>SEST SENAT</v>
          </cell>
        </row>
        <row r="97">
          <cell r="G97" t="str">
            <v>PREFEITURA MUNICIPAL DE TRÊS PONTAS-MG</v>
          </cell>
        </row>
        <row r="98">
          <cell r="G98" t="str">
            <v>TRIBUNAL DE JUSTIÇA MILITAR DE MINAS GERAIS</v>
          </cell>
        </row>
        <row r="99">
          <cell r="G99" t="str">
            <v>TRIBUNAL DE JUSTIÇA DE MINAS GERAIS</v>
          </cell>
        </row>
        <row r="100">
          <cell r="G100" t="str">
            <v>PREFEITURA MUNICIPAL DE UBERABA-MG</v>
          </cell>
        </row>
        <row r="101">
          <cell r="G101" t="str">
            <v>PREFEITURA MUNICIPAL DE VESPASIANO - MG</v>
          </cell>
        </row>
        <row r="102">
          <cell r="G102" t="str">
            <v>PREFEITURA MUNICIPAL DE VITÓRIA - ES</v>
          </cell>
        </row>
        <row r="103">
          <cell r="G103" t="str">
            <v>PREFEITURA MUNICIPAL DE RIO ACIMA - MG</v>
          </cell>
        </row>
      </sheetData>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Memorial"/>
      <sheetName val="Anotações"/>
      <sheetName val="Resumo"/>
      <sheetName val="Orçamento"/>
      <sheetName val="Curva ABC"/>
      <sheetName val="Cronograma"/>
      <sheetName val="BDI"/>
      <sheetName val="Composições"/>
      <sheetName val="Cotação"/>
      <sheetName val="Suporte"/>
      <sheetName val="Imagens"/>
      <sheetName val="Banco_Servico"/>
      <sheetName val="Planilha5"/>
      <sheetName val="SETOP PREDIAL"/>
      <sheetName val="Planilha6"/>
      <sheetName val="SETOP INFRA"/>
      <sheetName val="Banco_Insumo"/>
      <sheetName val="Curva_Servico"/>
      <sheetName val="QUADOO_FACC_LABORATÓRIO_ORC_NÃO"/>
    </sheetNames>
    <sheetDataSet>
      <sheetData sheetId="0" refreshError="1"/>
      <sheetData sheetId="1" refreshError="1"/>
      <sheetData sheetId="2" refreshError="1"/>
      <sheetData sheetId="3" refreshError="1">
        <row r="1">
          <cell r="N1" t="str">
            <v>NÃO DESONERADA</v>
          </cell>
        </row>
        <row r="2">
          <cell r="B2" t="str">
            <v>TRIBUNAL DE JUSTIÇA MILITAR DE MINAS GERAIS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row r="1">
          <cell r="A1" t="str">
            <v>PROJETA CONSULTORIA E SERVIÇOS LTDA.</v>
          </cell>
        </row>
        <row r="17">
          <cell r="G17" t="str">
            <v>PREFEITURA MUNICIPAL DE ALFENAS - MG</v>
          </cell>
        </row>
        <row r="18">
          <cell r="G18" t="str">
            <v>PREFEITURA MUNICIPAL DE ALMENARA -MG</v>
          </cell>
        </row>
        <row r="19">
          <cell r="G19" t="str">
            <v>PREFEITURA MUNICIPAL DE ALVORADA DE MINAS - MG</v>
          </cell>
        </row>
        <row r="20">
          <cell r="G20" t="str">
            <v>PREFEITURA MUNICPAL DE ANAPOLIS - MG</v>
          </cell>
        </row>
        <row r="21">
          <cell r="G21" t="str">
            <v>PREFEITURA MUNICIPAL DE ARAGUARI - MG</v>
          </cell>
        </row>
        <row r="22">
          <cell r="G22" t="str">
            <v>PREFEITURA MUNICIPAL DE ARAXÁ- MG</v>
          </cell>
        </row>
        <row r="23">
          <cell r="G23" t="str">
            <v>PREFEITURA MUNICIPAL DE BARÃO DE COCAIS - MG</v>
          </cell>
        </row>
        <row r="24">
          <cell r="G24" t="str">
            <v>PREFEITURA MUNICIPAL DE BELA VISTA DE MINAS-MG</v>
          </cell>
        </row>
        <row r="25">
          <cell r="G25" t="str">
            <v>PREFEITURA MUNICIPAL DE BELO VALE - MG</v>
          </cell>
        </row>
        <row r="26">
          <cell r="G26" t="str">
            <v>PREFEITURA MUNICIPAL DE BOA ESPERANÇA- MG</v>
          </cell>
        </row>
        <row r="27">
          <cell r="G27" t="str">
            <v>PREFEITURA MUNICIPAL DE BOM DESPACHO - MG</v>
          </cell>
        </row>
        <row r="28">
          <cell r="G28" t="str">
            <v>PREFEITURA MUNICIPAL DE BONFIM - MG</v>
          </cell>
        </row>
        <row r="29">
          <cell r="G29" t="str">
            <v>CAMARA MUNICIPAL DE BRUMADINHO - MG</v>
          </cell>
        </row>
        <row r="30">
          <cell r="G30" t="str">
            <v>PREFEITURA MUNICIPAL DE CAMPANHA-MG</v>
          </cell>
        </row>
        <row r="31">
          <cell r="G31" t="str">
            <v xml:space="preserve">PREFEITURA MUNICPAL DE CAMPOS ALTOS -MG </v>
          </cell>
        </row>
        <row r="32">
          <cell r="G32" t="str">
            <v>CAEMA - MA</v>
          </cell>
        </row>
        <row r="33">
          <cell r="G33" t="str">
            <v>CEASA - MG</v>
          </cell>
        </row>
        <row r="34">
          <cell r="G34" t="str">
            <v>CAMARA MUNICIPAL DE BRUMADINHO - MG</v>
          </cell>
        </row>
        <row r="35">
          <cell r="G35" t="str">
            <v>CODEMGE</v>
          </cell>
        </row>
        <row r="36">
          <cell r="G36" t="str">
            <v>PREFEITURA MUNICIPAL DE CARMÓPOLIS DE MINAS - MG</v>
          </cell>
        </row>
        <row r="37">
          <cell r="G37" t="str">
            <v xml:space="preserve">PREFEITURA MUNICIPAL DE CARVOLHOPOLIS- MG </v>
          </cell>
        </row>
        <row r="38">
          <cell r="G38" t="str">
            <v>PREFEITURA MUNICIPAL DE CONCEIÇÃO DO MATO DENTRO - MG</v>
          </cell>
        </row>
        <row r="39">
          <cell r="G39" t="str">
            <v>PREFEITURA MUNICPAL DE CACHOEIRA DA PRATA- MG</v>
          </cell>
        </row>
        <row r="40">
          <cell r="G40" t="str">
            <v>PREFEITURA MUNICPAL DE CONCEIÇÃO DO PARÁ-MG</v>
          </cell>
        </row>
        <row r="41">
          <cell r="G41" t="str">
            <v>PREFEITURA MUNICIPAL DE CONSELHEIRO LAFAIETE-MG</v>
          </cell>
        </row>
        <row r="42">
          <cell r="G42" t="str">
            <v>PREFEITURA MUNICIPAL DE CONGONHAS - MG</v>
          </cell>
        </row>
        <row r="43">
          <cell r="G43" t="str">
            <v>DEPARTAMENTO DE EDIFICAÇÕES E DE RODOVIAS DO ESPIRITO SANTO DER/ES</v>
          </cell>
        </row>
        <row r="44">
          <cell r="G44" t="str">
            <v>DEER - MG</v>
          </cell>
        </row>
        <row r="45">
          <cell r="G45" t="str">
            <v>PREFEITURA MUNICIPAL DE DOM JOAQUIM - MG</v>
          </cell>
        </row>
        <row r="46">
          <cell r="G46" t="str">
            <v>PREFEITURA MUNICIPAL DE ENTRE RIOS DE MINAS - MG</v>
          </cell>
        </row>
        <row r="47">
          <cell r="G47" t="str">
            <v>PREFEITURA MUNICIPAL DE ELÓI MENDES-MG</v>
          </cell>
        </row>
        <row r="48">
          <cell r="G48" t="str">
            <v>PREFEITURA MUNICIPAL DE FERROS - MG</v>
          </cell>
        </row>
        <row r="49">
          <cell r="G49" t="str">
            <v>INSTITUTO FEDERAL DE MINAS GERAIS - SUDESTE</v>
          </cell>
        </row>
        <row r="50">
          <cell r="G50" t="str">
            <v>INSTITUTO FEDERAL DE MINAS GERAIS</v>
          </cell>
        </row>
        <row r="51">
          <cell r="G51" t="str">
            <v xml:space="preserve">PREFEITURA MUNICIPAL DE GOIANIA </v>
          </cell>
        </row>
        <row r="52">
          <cell r="G52" t="str">
            <v>PREFEITURA MUNICIPAL DE GUANHÃES-MG</v>
          </cell>
        </row>
        <row r="53">
          <cell r="G53" t="str">
            <v>PREFEITURA MUNICIPAL DE GUIMARÂNIA-MG</v>
          </cell>
        </row>
        <row r="54">
          <cell r="G54" t="str">
            <v>PREFEITURA MUNICIPAL DE ITAPEMIRIM-MG</v>
          </cell>
        </row>
        <row r="55">
          <cell r="G55" t="str">
            <v>PREFEITURA MUNICIPAL DE ITAGUARA-MG</v>
          </cell>
        </row>
        <row r="56">
          <cell r="G56" t="str">
            <v>PREFEITURA MUNICIPAL DE ILICÍNIA-MG</v>
          </cell>
        </row>
        <row r="57">
          <cell r="G57" t="str">
            <v>PREFEITURA MUNICIPAL DE ITUMIRIM-MG</v>
          </cell>
        </row>
        <row r="58">
          <cell r="G58" t="str">
            <v>PREFEITURA MUNICIPAL DE IGARAPÉ - MG</v>
          </cell>
        </row>
        <row r="59">
          <cell r="G59" t="str">
            <v>PREFEITURA MUNICIPAL DE ILHÉUS - BA</v>
          </cell>
        </row>
        <row r="60">
          <cell r="G60" t="str">
            <v>PREFEITURA MUNICIPAL DE ITATIAIUÇU - MG</v>
          </cell>
        </row>
        <row r="61">
          <cell r="G61" t="str">
            <v>PREFEITURA MUNICIPAL DE JABOTICATUBAS - MG</v>
          </cell>
        </row>
        <row r="62">
          <cell r="G62" t="str">
            <v>PREFEITURA MUNICIPAL DE JOÃO MONLEVADE-MG</v>
          </cell>
        </row>
        <row r="63">
          <cell r="G63" t="str">
            <v>PREFEITURA MUNICIPAL DE LAGOA GRANDE</v>
          </cell>
        </row>
        <row r="64">
          <cell r="G64" t="str">
            <v>PREFEITURA MUNICIPAL DE LAGOA SANTA - MG</v>
          </cell>
        </row>
        <row r="65">
          <cell r="G65" t="str">
            <v>PREFEITURA MUNICIPAL DE MARIANA - MG</v>
          </cell>
        </row>
        <row r="66">
          <cell r="G66" t="str">
            <v>PREFEITURA MUNICIPAL DE MACHADO-MG</v>
          </cell>
        </row>
        <row r="67">
          <cell r="G67" t="str">
            <v>PREFEITURA MUNICIPAL DE MÁRIO CAMPOS - MG</v>
          </cell>
        </row>
        <row r="68">
          <cell r="G68" t="str">
            <v>PREFEITURA MUNICIPAL DE MARTINHO CAMPOS-MG</v>
          </cell>
        </row>
        <row r="69">
          <cell r="G69" t="str">
            <v>PREFEITURA MUNICIPAL DE MATEUS LEME - MG</v>
          </cell>
        </row>
        <row r="70">
          <cell r="G70" t="str">
            <v>PREFEITURA MUNICIPAL DE MOEMA-MG</v>
          </cell>
        </row>
        <row r="71">
          <cell r="G71" t="str">
            <v>PREFEITURA MUNICIPAL DE MONSENHOR PAULO - MG</v>
          </cell>
        </row>
        <row r="72">
          <cell r="G72" t="str">
            <v>PREFEITURA MUNICIPAL DE OURO BRANCO - MG</v>
          </cell>
        </row>
        <row r="73">
          <cell r="G73" t="str">
            <v>PREFEITURA MUNICIPAL DE OURO PRETO - MG</v>
          </cell>
        </row>
        <row r="74">
          <cell r="G74" t="str">
            <v>PREFEITURA MUNICIPAL DE PARAGUAÇU-MG</v>
          </cell>
        </row>
        <row r="75">
          <cell r="G75" t="str">
            <v>PREFEITURA MUNICIPAL DE PIEDADE DOS GERAIS - MG</v>
          </cell>
        </row>
        <row r="76">
          <cell r="G76" t="str">
            <v>PREFEITURA MUNICIPAL DE PARACATU - MG</v>
          </cell>
        </row>
        <row r="77">
          <cell r="G77" t="str">
            <v>PREFEITURA MUNICIPAL DE PATOS DE MINAS - MG</v>
          </cell>
        </row>
        <row r="78">
          <cell r="G78" t="str">
            <v>PREFEITURA MUNICIPAL DE PERDÕES-MG</v>
          </cell>
        </row>
        <row r="79">
          <cell r="G79" t="str">
            <v>PREFEITURA MUNICIPAL DE POÇO FUNDO -MG</v>
          </cell>
        </row>
        <row r="80">
          <cell r="G80" t="str">
            <v>POLÍCIA MILITAR DE MINAS GERAIS</v>
          </cell>
        </row>
        <row r="81">
          <cell r="G81" t="str">
            <v>PREFEITURA MUNICIPAL DE RIO VERMELHO-MG</v>
          </cell>
        </row>
        <row r="82">
          <cell r="G82" t="str">
            <v>PREFEITURA MUNICIPAL DE RIBEIRÃO DAS NEVES-MG</v>
          </cell>
        </row>
        <row r="83">
          <cell r="G83" t="str">
            <v>PREFEITURA MUNICIPAL DE RIO BANANAL - ES</v>
          </cell>
        </row>
        <row r="84">
          <cell r="G84" t="str">
            <v>PREFEITURA MUNICIPAL DE SANTA BÁRBARA - MG</v>
          </cell>
        </row>
        <row r="85">
          <cell r="G85" t="str">
            <v>PREFEITURA MUNICIPAL DE SÃO JOAQUIM DE BICAS - MG</v>
          </cell>
        </row>
        <row r="86">
          <cell r="G86" t="str">
            <v>PREFEITURA MUNICIPAL DE SÃO GONÇALO DO RIO ABAIXO-MG</v>
          </cell>
        </row>
        <row r="87">
          <cell r="G87" t="str">
            <v>PREFEITURA MUNICIPAL DE SÃO SEBASTIÃO DO OESTE-MG</v>
          </cell>
        </row>
        <row r="88">
          <cell r="G88" t="str">
            <v>PREFEITURA MUNICIPAL DE SÃO JOSÉ DA LAPA - MG</v>
          </cell>
        </row>
        <row r="89">
          <cell r="G89" t="str">
            <v>PREFEITURA MUNICIPAL DE SÃO LUÍS - MA</v>
          </cell>
        </row>
        <row r="90">
          <cell r="G90" t="str">
            <v>PREFEITURA MUNICIPAL DE SARZEDO - MG</v>
          </cell>
        </row>
        <row r="91">
          <cell r="G91" t="str">
            <v>PREFEITURA MUNICIPAL DE SERRA - ES</v>
          </cell>
        </row>
        <row r="92">
          <cell r="G92" t="str">
            <v>PREFEITURA MUNICIPAL DE SERRANIA - MG</v>
          </cell>
        </row>
        <row r="93">
          <cell r="G93" t="str">
            <v>PREFEITURA MUNICIPAL DE SERRO - MG</v>
          </cell>
        </row>
        <row r="94">
          <cell r="G94" t="str">
            <v>PREFEITURA MUNICIPAL DE SETE LAGOAS - MG</v>
          </cell>
        </row>
        <row r="95">
          <cell r="G95" t="str">
            <v>SECRETARIA DE SEGURANÇA PÚBLICA DO ESPÍRITO SANTO</v>
          </cell>
        </row>
        <row r="96">
          <cell r="G96" t="str">
            <v>SEST SENAT</v>
          </cell>
        </row>
        <row r="97">
          <cell r="G97" t="str">
            <v>PREFEITURA MUNICIPAL DE TRÊS PONTAS-MG</v>
          </cell>
        </row>
        <row r="98">
          <cell r="G98" t="str">
            <v>TRIBUNAL DE JUSTIÇA MILITAR DE MINAS GERAIS</v>
          </cell>
        </row>
        <row r="99">
          <cell r="G99" t="str">
            <v>TRIBUNAL DE JUSTIÇA DE MINAS GERAIS</v>
          </cell>
        </row>
        <row r="100">
          <cell r="G100" t="str">
            <v>PREFEITURA MUNICIPAL DE UBERABA-MG</v>
          </cell>
        </row>
        <row r="101">
          <cell r="G101" t="str">
            <v>PREFEITURA MUNICIPAL DE VESPASIANO - MG</v>
          </cell>
        </row>
        <row r="102">
          <cell r="G102" t="str">
            <v>PREFEITURA MUNICIPAL DE VITÓRIA - ES</v>
          </cell>
        </row>
        <row r="103">
          <cell r="G103" t="str">
            <v>PREFEITURA MUNICIPAL DE RIO ACIMA - MG</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Memorial"/>
      <sheetName val="Anotações"/>
      <sheetName val="Resumo"/>
      <sheetName val="Orçamento"/>
      <sheetName val="Curva ABC"/>
      <sheetName val="Cronograma"/>
      <sheetName val="BDI"/>
      <sheetName val="Composições"/>
      <sheetName val="Cotação"/>
      <sheetName val="Suporte"/>
      <sheetName val="Imagens"/>
      <sheetName val="Banco_Servico"/>
      <sheetName val="Planilha5"/>
      <sheetName val="SETOP PREDIAL"/>
      <sheetName val="Planilha6"/>
      <sheetName val="SETOP INFRA"/>
      <sheetName val="Banco_Insumo"/>
      <sheetName val="Curva_Servico"/>
    </sheetNames>
    <sheetDataSet>
      <sheetData sheetId="0"/>
      <sheetData sheetId="1"/>
      <sheetData sheetId="2"/>
      <sheetData sheetId="3"/>
      <sheetData sheetId="4">
        <row r="8">
          <cell r="AD8">
            <v>1</v>
          </cell>
        </row>
        <row r="22">
          <cell r="AD22">
            <v>2</v>
          </cell>
        </row>
        <row r="37">
          <cell r="AD37">
            <v>3</v>
          </cell>
        </row>
        <row r="71">
          <cell r="AD71">
            <v>4</v>
          </cell>
        </row>
        <row r="166">
          <cell r="AD166">
            <v>5</v>
          </cell>
        </row>
        <row r="206">
          <cell r="AD206">
            <v>6</v>
          </cell>
        </row>
        <row r="253">
          <cell r="AD253">
            <v>7</v>
          </cell>
        </row>
        <row r="291">
          <cell r="AD291">
            <v>8</v>
          </cell>
        </row>
        <row r="317">
          <cell r="AD317">
            <v>9</v>
          </cell>
        </row>
        <row r="342">
          <cell r="AD342">
            <v>10</v>
          </cell>
        </row>
        <row r="356">
          <cell r="AD356">
            <v>11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0A858-67B1-4C89-A905-0A5E6BF44E67}">
  <dimension ref="A1:M60"/>
  <sheetViews>
    <sheetView zoomScaleNormal="100" workbookViewId="0">
      <selection activeCell="D10" sqref="D10"/>
    </sheetView>
  </sheetViews>
  <sheetFormatPr defaultColWidth="9.140625" defaultRowHeight="18.75" customHeight="1" x14ac:dyDescent="0.25"/>
  <cols>
    <col min="1" max="1" width="19.7109375" style="29" bestFit="1" customWidth="1"/>
    <col min="2" max="2" width="79.42578125" style="30" customWidth="1"/>
    <col min="3" max="3" width="29.42578125" style="31" customWidth="1"/>
    <col min="4" max="4" width="20" style="27" customWidth="1"/>
    <col min="5" max="5" width="15" style="27" customWidth="1"/>
    <col min="6" max="6" width="11.140625" style="27" bestFit="1" customWidth="1"/>
    <col min="7" max="7" width="11.85546875" style="27" bestFit="1" customWidth="1"/>
    <col min="8" max="8" width="8.7109375" style="27" bestFit="1" customWidth="1"/>
    <col min="9" max="9" width="10" style="27" bestFit="1" customWidth="1"/>
    <col min="10" max="12" width="9.140625" style="27"/>
    <col min="13" max="13" width="0" style="27" hidden="1" customWidth="1"/>
    <col min="14" max="16384" width="9.140625" style="27"/>
  </cols>
  <sheetData>
    <row r="1" spans="1:13" s="26" customFormat="1" ht="60" customHeight="1" x14ac:dyDescent="0.2">
      <c r="A1" s="135" t="s">
        <v>146</v>
      </c>
      <c r="B1" s="136"/>
      <c r="C1" s="136"/>
      <c r="D1" s="136"/>
      <c r="E1" s="61"/>
      <c r="M1" s="27" t="s">
        <v>144</v>
      </c>
    </row>
    <row r="2" spans="1:13" s="37" customFormat="1" ht="5.25" customHeight="1" x14ac:dyDescent="0.25">
      <c r="A2" s="33"/>
      <c r="B2" s="34"/>
      <c r="C2" s="35"/>
      <c r="D2" s="36"/>
      <c r="E2" s="28"/>
    </row>
    <row r="3" spans="1:13" s="43" customFormat="1" ht="15" x14ac:dyDescent="0.25">
      <c r="A3" s="38">
        <f>[3]Orçamento!$AD$8</f>
        <v>1</v>
      </c>
      <c r="B3" s="39" t="str">
        <f>Orçamento!$D$6</f>
        <v>ADMINISTRAÇÃO LOCAL DA OBRA</v>
      </c>
      <c r="C3" s="40" t="str">
        <f>"TOTAL DO ITEM - "&amp;A3&amp;"      :"</f>
        <v>TOTAL DO ITEM - 1      :</v>
      </c>
      <c r="D3" s="41"/>
      <c r="E3" s="42"/>
    </row>
    <row r="4" spans="1:13" ht="5.25" customHeight="1" x14ac:dyDescent="0.25">
      <c r="A4" s="33"/>
      <c r="B4" s="44"/>
      <c r="C4" s="44"/>
      <c r="D4" s="44"/>
      <c r="E4" s="28"/>
      <c r="F4" s="45"/>
    </row>
    <row r="5" spans="1:13" s="37" customFormat="1" ht="5.25" customHeight="1" x14ac:dyDescent="0.25">
      <c r="A5" s="33"/>
      <c r="B5" s="34"/>
      <c r="C5" s="34"/>
      <c r="D5" s="36"/>
      <c r="E5" s="28"/>
    </row>
    <row r="6" spans="1:13" s="43" customFormat="1" ht="15" x14ac:dyDescent="0.25">
      <c r="A6" s="38">
        <f>[3]Orçamento!$AD$22</f>
        <v>2</v>
      </c>
      <c r="B6" s="39" t="str">
        <f>Orçamento!$D$10</f>
        <v>REGULARIZAÇÃO E MOBILIZAÇÃO</v>
      </c>
      <c r="C6" s="40" t="str">
        <f>"TOTAL DO ITEM - "&amp;A6&amp;"      :"</f>
        <v>TOTAL DO ITEM - 2      :</v>
      </c>
      <c r="D6" s="41"/>
      <c r="E6" s="42"/>
    </row>
    <row r="7" spans="1:13" ht="5.25" customHeight="1" x14ac:dyDescent="0.25">
      <c r="A7" s="33"/>
      <c r="B7" s="44"/>
      <c r="C7" s="44"/>
      <c r="D7" s="44"/>
      <c r="E7" s="28"/>
      <c r="F7" s="45"/>
    </row>
    <row r="8" spans="1:13" s="37" customFormat="1" ht="5.25" customHeight="1" x14ac:dyDescent="0.25">
      <c r="A8" s="33"/>
      <c r="B8" s="34"/>
      <c r="C8" s="34"/>
      <c r="D8" s="36"/>
      <c r="E8" s="28"/>
    </row>
    <row r="9" spans="1:13" s="43" customFormat="1" ht="15" x14ac:dyDescent="0.25">
      <c r="A9" s="38">
        <f>[3]Orçamento!$AD$37</f>
        <v>3</v>
      </c>
      <c r="B9" s="39" t="str">
        <f>Orçamento!$D$20</f>
        <v>DEMOLIÇÕES E REMOÇÕES</v>
      </c>
      <c r="C9" s="40" t="str">
        <f>"TOTAL DO ITEM - "&amp;A9&amp;"      :"</f>
        <v>TOTAL DO ITEM - 3      :</v>
      </c>
      <c r="D9" s="41"/>
      <c r="E9" s="42"/>
    </row>
    <row r="10" spans="1:13" ht="5.25" customHeight="1" x14ac:dyDescent="0.25">
      <c r="A10" s="33"/>
      <c r="B10" s="44"/>
      <c r="C10" s="44"/>
      <c r="D10" s="44"/>
      <c r="E10" s="28"/>
      <c r="F10" s="45"/>
    </row>
    <row r="11" spans="1:13" s="37" customFormat="1" ht="5.25" customHeight="1" x14ac:dyDescent="0.25">
      <c r="A11" s="33"/>
      <c r="B11" s="34"/>
      <c r="C11" s="34"/>
      <c r="D11" s="36"/>
      <c r="E11" s="28"/>
    </row>
    <row r="12" spans="1:13" s="43" customFormat="1" ht="15" x14ac:dyDescent="0.25">
      <c r="A12" s="38">
        <f>[3]Orçamento!$AD$71</f>
        <v>4</v>
      </c>
      <c r="B12" s="39" t="str">
        <f>Orçamento!$D$36</f>
        <v>SERVIÇOS CIVIS</v>
      </c>
      <c r="C12" s="40" t="str">
        <f>"TOTAL DO ITEM - "&amp;A12&amp;"      :"</f>
        <v>TOTAL DO ITEM - 4      :</v>
      </c>
      <c r="D12" s="41"/>
      <c r="E12" s="42"/>
    </row>
    <row r="13" spans="1:13" ht="5.25" customHeight="1" x14ac:dyDescent="0.25">
      <c r="A13" s="33"/>
      <c r="B13" s="44"/>
      <c r="C13" s="44"/>
      <c r="D13" s="44"/>
      <c r="E13" s="28"/>
      <c r="F13" s="45"/>
    </row>
    <row r="14" spans="1:13" s="37" customFormat="1" ht="5.25" customHeight="1" x14ac:dyDescent="0.25">
      <c r="A14" s="33"/>
      <c r="B14" s="34"/>
      <c r="C14" s="34"/>
      <c r="D14" s="36"/>
      <c r="E14" s="28"/>
    </row>
    <row r="15" spans="1:13" s="43" customFormat="1" ht="15" x14ac:dyDescent="0.25">
      <c r="A15" s="38">
        <f>[3]Orçamento!$AD$166</f>
        <v>5</v>
      </c>
      <c r="B15" s="39" t="str">
        <f>Orçamento!$D$41</f>
        <v>FORROS, COBERTURAS E FECHAMENTOS EM DRY-WALL</v>
      </c>
      <c r="C15" s="40" t="str">
        <f>"TOTAL DO ITEM - "&amp;A15&amp;"      :"</f>
        <v>TOTAL DO ITEM - 5      :</v>
      </c>
      <c r="D15" s="41"/>
      <c r="E15" s="42"/>
    </row>
    <row r="16" spans="1:13" ht="5.25" customHeight="1" x14ac:dyDescent="0.25">
      <c r="A16" s="33"/>
      <c r="B16" s="44"/>
      <c r="C16" s="44"/>
      <c r="D16" s="44"/>
      <c r="E16" s="28"/>
      <c r="F16" s="45"/>
    </row>
    <row r="17" spans="1:6" s="37" customFormat="1" ht="5.25" customHeight="1" x14ac:dyDescent="0.25">
      <c r="A17" s="33"/>
      <c r="B17" s="34"/>
      <c r="C17" s="34"/>
      <c r="D17" s="36"/>
      <c r="E17" s="28"/>
    </row>
    <row r="18" spans="1:6" s="43" customFormat="1" ht="15" x14ac:dyDescent="0.25">
      <c r="A18" s="38">
        <f>[3]Orçamento!$AD$206</f>
        <v>6</v>
      </c>
      <c r="B18" s="39" t="str">
        <f>Orçamento!$D$52</f>
        <v>REVESTIMENTOS E ROCHAS ORNAMENTAIS</v>
      </c>
      <c r="C18" s="40" t="str">
        <f>"TOTAL DO ITEM - "&amp;A18&amp;"      :"</f>
        <v>TOTAL DO ITEM - 6      :</v>
      </c>
      <c r="D18" s="41"/>
      <c r="E18" s="42"/>
    </row>
    <row r="19" spans="1:6" ht="5.25" customHeight="1" x14ac:dyDescent="0.25">
      <c r="A19" s="33"/>
      <c r="B19" s="44"/>
      <c r="C19" s="44"/>
      <c r="D19" s="44"/>
      <c r="E19" s="28"/>
      <c r="F19" s="45"/>
    </row>
    <row r="20" spans="1:6" s="37" customFormat="1" ht="5.25" customHeight="1" x14ac:dyDescent="0.25">
      <c r="A20" s="33"/>
      <c r="B20" s="34"/>
      <c r="C20" s="34"/>
      <c r="D20" s="36"/>
      <c r="E20" s="28"/>
    </row>
    <row r="21" spans="1:6" s="43" customFormat="1" ht="15" x14ac:dyDescent="0.25">
      <c r="A21" s="38">
        <f>[3]Orçamento!$AD$253</f>
        <v>7</v>
      </c>
      <c r="B21" s="39" t="str">
        <f>Orçamento!$D$61</f>
        <v>INSTALAÇÕES ELÉTRICAS</v>
      </c>
      <c r="C21" s="40" t="str">
        <f>"TOTAL DO ITEM - "&amp;A21&amp;"      :"</f>
        <v>TOTAL DO ITEM - 7      :</v>
      </c>
      <c r="D21" s="41"/>
      <c r="E21" s="42"/>
    </row>
    <row r="22" spans="1:6" ht="5.25" customHeight="1" x14ac:dyDescent="0.25">
      <c r="A22" s="33"/>
      <c r="B22" s="44"/>
      <c r="C22" s="44"/>
      <c r="D22" s="44"/>
      <c r="E22" s="28"/>
      <c r="F22" s="45"/>
    </row>
    <row r="23" spans="1:6" s="37" customFormat="1" ht="5.25" customHeight="1" x14ac:dyDescent="0.25">
      <c r="A23" s="33"/>
      <c r="B23" s="34"/>
      <c r="C23" s="34"/>
      <c r="D23" s="36"/>
      <c r="E23" s="28"/>
    </row>
    <row r="24" spans="1:6" s="43" customFormat="1" ht="15" x14ac:dyDescent="0.25">
      <c r="A24" s="38">
        <f>[3]Orçamento!$AD$291</f>
        <v>8</v>
      </c>
      <c r="B24" s="39" t="str">
        <f>Orçamento!$D$99</f>
        <v>INSTALAÇÕES ELÉTRICAS ESTABILIZADAS</v>
      </c>
      <c r="C24" s="40" t="str">
        <f>"TOTAL DO ITEM - "&amp;A24&amp;"      :"</f>
        <v>TOTAL DO ITEM - 8      :</v>
      </c>
      <c r="D24" s="41"/>
      <c r="E24" s="42"/>
    </row>
    <row r="25" spans="1:6" ht="5.25" customHeight="1" x14ac:dyDescent="0.25">
      <c r="A25" s="33"/>
      <c r="B25" s="44"/>
      <c r="C25" s="44"/>
      <c r="D25" s="44"/>
      <c r="E25" s="28"/>
      <c r="F25" s="45"/>
    </row>
    <row r="26" spans="1:6" s="37" customFormat="1" ht="5.25" customHeight="1" x14ac:dyDescent="0.25">
      <c r="A26" s="33"/>
      <c r="B26" s="34"/>
      <c r="C26" s="34"/>
      <c r="D26" s="36"/>
      <c r="E26" s="28"/>
    </row>
    <row r="27" spans="1:6" s="43" customFormat="1" ht="15" x14ac:dyDescent="0.25">
      <c r="A27" s="38">
        <f>[3]Orçamento!$AD$317</f>
        <v>9</v>
      </c>
      <c r="B27" s="39" t="str">
        <f>Orçamento!$D$121</f>
        <v>CABEAMENTO ESTRUTURADO</v>
      </c>
      <c r="C27" s="40" t="str">
        <f>"TOTAL DO ITEM - "&amp;A27&amp;"      :"</f>
        <v>TOTAL DO ITEM - 9      :</v>
      </c>
      <c r="D27" s="41"/>
      <c r="E27" s="42"/>
    </row>
    <row r="28" spans="1:6" ht="5.25" customHeight="1" x14ac:dyDescent="0.25">
      <c r="A28" s="33"/>
      <c r="B28" s="44"/>
      <c r="C28" s="44"/>
      <c r="D28" s="44"/>
      <c r="E28" s="28"/>
      <c r="F28" s="45"/>
    </row>
    <row r="29" spans="1:6" s="37" customFormat="1" ht="5.25" customHeight="1" x14ac:dyDescent="0.25">
      <c r="A29" s="33"/>
      <c r="B29" s="34"/>
      <c r="C29" s="34"/>
      <c r="D29" s="36"/>
      <c r="E29" s="28"/>
    </row>
    <row r="30" spans="1:6" s="43" customFormat="1" ht="15" x14ac:dyDescent="0.25">
      <c r="A30" s="38">
        <f>[3]Orçamento!$AD$342</f>
        <v>10</v>
      </c>
      <c r="B30" s="39" t="str">
        <f>Orçamento!$D$157</f>
        <v>SISTEMA PCI</v>
      </c>
      <c r="C30" s="40" t="str">
        <f>"TOTAL DO ITEM - "&amp;A30&amp;"      :"</f>
        <v>TOTAL DO ITEM - 10      :</v>
      </c>
      <c r="D30" s="41"/>
      <c r="E30" s="42"/>
    </row>
    <row r="31" spans="1:6" ht="5.25" customHeight="1" x14ac:dyDescent="0.25">
      <c r="A31" s="33"/>
      <c r="B31" s="44"/>
      <c r="C31" s="44"/>
      <c r="D31" s="44"/>
      <c r="E31" s="28"/>
      <c r="F31" s="45"/>
    </row>
    <row r="32" spans="1:6" s="37" customFormat="1" ht="5.25" customHeight="1" x14ac:dyDescent="0.25">
      <c r="A32" s="33"/>
      <c r="B32" s="34"/>
      <c r="C32" s="34"/>
      <c r="D32" s="36"/>
      <c r="E32" s="28"/>
    </row>
    <row r="33" spans="1:6" s="43" customFormat="1" ht="15" x14ac:dyDescent="0.25">
      <c r="A33" s="38">
        <f>[3]Orçamento!$AD$356</f>
        <v>11</v>
      </c>
      <c r="B33" s="39" t="str">
        <f>Orçamento!$D$162</f>
        <v>AR CONDICIONADO</v>
      </c>
      <c r="C33" s="40" t="str">
        <f>"TOTAL DO ITEM - "&amp;A33&amp;"      :"</f>
        <v>TOTAL DO ITEM - 11      :</v>
      </c>
      <c r="D33" s="41"/>
      <c r="E33" s="42"/>
    </row>
    <row r="34" spans="1:6" ht="5.25" customHeight="1" x14ac:dyDescent="0.25">
      <c r="A34" s="33"/>
      <c r="B34" s="44"/>
      <c r="C34" s="44"/>
      <c r="D34" s="44"/>
      <c r="E34" s="28"/>
      <c r="F34" s="45"/>
    </row>
    <row r="35" spans="1:6" s="37" customFormat="1" ht="5.25" customHeight="1" x14ac:dyDescent="0.25">
      <c r="A35" s="33"/>
      <c r="B35" s="34"/>
      <c r="C35" s="34"/>
      <c r="D35" s="36"/>
      <c r="E35" s="28"/>
    </row>
    <row r="36" spans="1:6" s="43" customFormat="1" ht="15" x14ac:dyDescent="0.25">
      <c r="A36" s="38">
        <v>12</v>
      </c>
      <c r="B36" s="39" t="str">
        <f>Orçamento!$D$179</f>
        <v>ESQUADRIAS</v>
      </c>
      <c r="C36" s="40" t="str">
        <f>"TOTAL DO ITEM - "&amp;A36&amp;"      :"</f>
        <v>TOTAL DO ITEM - 12      :</v>
      </c>
      <c r="D36" s="41"/>
      <c r="E36" s="42"/>
    </row>
    <row r="37" spans="1:6" ht="5.25" customHeight="1" x14ac:dyDescent="0.25">
      <c r="A37" s="33"/>
      <c r="B37" s="44"/>
      <c r="C37" s="44"/>
      <c r="D37" s="44"/>
      <c r="E37" s="28"/>
      <c r="F37" s="45"/>
    </row>
    <row r="38" spans="1:6" s="37" customFormat="1" ht="5.25" customHeight="1" x14ac:dyDescent="0.25">
      <c r="A38" s="33"/>
      <c r="B38" s="34"/>
      <c r="C38" s="34"/>
      <c r="D38" s="36"/>
      <c r="E38" s="28"/>
    </row>
    <row r="39" spans="1:6" s="43" customFormat="1" ht="15" x14ac:dyDescent="0.25">
      <c r="A39" s="38">
        <v>13</v>
      </c>
      <c r="B39" s="39" t="str">
        <f>Orçamento!$D$186</f>
        <v>PINTURA</v>
      </c>
      <c r="C39" s="40" t="str">
        <f>"TOTAL DO ITEM - "&amp;A39&amp;"      :"</f>
        <v>TOTAL DO ITEM - 13      :</v>
      </c>
      <c r="D39" s="41"/>
      <c r="E39" s="42"/>
    </row>
    <row r="40" spans="1:6" ht="5.25" customHeight="1" x14ac:dyDescent="0.25">
      <c r="A40" s="33"/>
      <c r="B40" s="44"/>
      <c r="C40" s="44"/>
      <c r="D40" s="44"/>
      <c r="E40" s="28"/>
      <c r="F40" s="45"/>
    </row>
    <row r="41" spans="1:6" s="37" customFormat="1" ht="5.25" customHeight="1" x14ac:dyDescent="0.25">
      <c r="A41" s="33"/>
      <c r="B41" s="34"/>
      <c r="C41" s="34"/>
      <c r="D41" s="36"/>
      <c r="E41" s="28"/>
    </row>
    <row r="42" spans="1:6" s="43" customFormat="1" ht="15" x14ac:dyDescent="0.25">
      <c r="A42" s="38">
        <v>14</v>
      </c>
      <c r="B42" s="39" t="str">
        <f>Orçamento!$D$193</f>
        <v xml:space="preserve">PAISAGISMO </v>
      </c>
      <c r="C42" s="40" t="str">
        <f>"TOTAL DO ITEM - "&amp;A42&amp;"      :"</f>
        <v>TOTAL DO ITEM - 14      :</v>
      </c>
      <c r="D42" s="41"/>
      <c r="E42" s="42"/>
    </row>
    <row r="43" spans="1:6" ht="5.25" customHeight="1" x14ac:dyDescent="0.25">
      <c r="A43" s="33"/>
      <c r="B43" s="44"/>
      <c r="C43" s="44"/>
      <c r="D43" s="44"/>
      <c r="E43" s="28"/>
      <c r="F43" s="45"/>
    </row>
    <row r="44" spans="1:6" s="37" customFormat="1" ht="5.25" customHeight="1" x14ac:dyDescent="0.25">
      <c r="A44" s="33"/>
      <c r="B44" s="34"/>
      <c r="C44" s="34"/>
      <c r="D44" s="36"/>
      <c r="E44" s="28"/>
    </row>
    <row r="45" spans="1:6" s="43" customFormat="1" ht="15" x14ac:dyDescent="0.25">
      <c r="A45" s="38">
        <v>15</v>
      </c>
      <c r="B45" s="39" t="str">
        <f>Orçamento!$D$196</f>
        <v>CORTINAS E MOBILIÁRIOS</v>
      </c>
      <c r="C45" s="40" t="str">
        <f>"TOTAL DO ITEM - "&amp;A45&amp;"      :"</f>
        <v>TOTAL DO ITEM - 15      :</v>
      </c>
      <c r="D45" s="41"/>
      <c r="E45" s="42"/>
    </row>
    <row r="46" spans="1:6" ht="5.25" customHeight="1" x14ac:dyDescent="0.25">
      <c r="A46" s="33"/>
      <c r="B46" s="44"/>
      <c r="C46" s="44"/>
      <c r="D46" s="44"/>
      <c r="E46" s="28"/>
      <c r="F46" s="45"/>
    </row>
    <row r="47" spans="1:6" s="37" customFormat="1" ht="5.25" customHeight="1" x14ac:dyDescent="0.25">
      <c r="A47" s="33"/>
      <c r="B47" s="34"/>
      <c r="C47" s="34"/>
      <c r="D47" s="36"/>
      <c r="E47" s="28"/>
    </row>
    <row r="48" spans="1:6" s="43" customFormat="1" ht="15" x14ac:dyDescent="0.25">
      <c r="A48" s="38">
        <v>16</v>
      </c>
      <c r="B48" s="39" t="str">
        <f>Orçamento!D200</f>
        <v>COBERTURA</v>
      </c>
      <c r="C48" s="40" t="str">
        <f>"TOTAL DO ITEM - "&amp;A48&amp;"      :"</f>
        <v>TOTAL DO ITEM - 16      :</v>
      </c>
      <c r="D48" s="41"/>
      <c r="E48" s="42"/>
    </row>
    <row r="49" spans="1:8" ht="5.25" customHeight="1" x14ac:dyDescent="0.25">
      <c r="A49" s="33"/>
      <c r="B49" s="44"/>
      <c r="C49" s="44"/>
      <c r="D49" s="44"/>
      <c r="E49" s="28"/>
      <c r="F49" s="45"/>
    </row>
    <row r="50" spans="1:8" s="37" customFormat="1" ht="5.25" customHeight="1" x14ac:dyDescent="0.25">
      <c r="A50" s="33"/>
      <c r="B50" s="34"/>
      <c r="C50" s="34"/>
      <c r="D50" s="36"/>
      <c r="E50" s="28"/>
    </row>
    <row r="51" spans="1:8" s="43" customFormat="1" ht="15" x14ac:dyDescent="0.25">
      <c r="A51" s="38">
        <v>17</v>
      </c>
      <c r="B51" s="39" t="str">
        <f>Orçamento!$D$204</f>
        <v xml:space="preserve">LIMPEZA GERAL </v>
      </c>
      <c r="C51" s="40" t="str">
        <f>"TOTAL DO ITEM - "&amp;A51&amp;"      :"</f>
        <v>TOTAL DO ITEM - 17      :</v>
      </c>
      <c r="D51" s="41"/>
      <c r="E51" s="42"/>
    </row>
    <row r="52" spans="1:8" ht="5.25" customHeight="1" x14ac:dyDescent="0.25">
      <c r="A52" s="33"/>
      <c r="B52" s="44"/>
      <c r="C52" s="44"/>
      <c r="D52" s="44"/>
      <c r="E52" s="28"/>
      <c r="F52" s="45"/>
    </row>
    <row r="53" spans="1:8" s="37" customFormat="1" ht="5.25" customHeight="1" x14ac:dyDescent="0.25">
      <c r="A53" s="33"/>
      <c r="B53" s="34"/>
      <c r="C53" s="34"/>
      <c r="D53" s="36"/>
      <c r="E53" s="28"/>
    </row>
    <row r="54" spans="1:8" ht="5.25" customHeight="1" x14ac:dyDescent="0.25">
      <c r="A54" s="33"/>
      <c r="B54" s="44"/>
      <c r="C54" s="44"/>
      <c r="D54" s="44"/>
      <c r="E54" s="28"/>
      <c r="F54" s="45"/>
    </row>
    <row r="55" spans="1:8" s="37" customFormat="1" ht="5.25" customHeight="1" x14ac:dyDescent="0.25">
      <c r="A55" s="33"/>
      <c r="B55" s="34"/>
      <c r="C55" s="34"/>
      <c r="D55" s="36"/>
      <c r="E55" s="28"/>
    </row>
    <row r="56" spans="1:8" ht="5.25" customHeight="1" x14ac:dyDescent="0.25">
      <c r="A56" s="33"/>
      <c r="B56" s="44"/>
      <c r="C56" s="44"/>
      <c r="D56" s="44"/>
      <c r="E56" s="28"/>
      <c r="F56" s="45"/>
    </row>
    <row r="57" spans="1:8" s="37" customFormat="1" ht="5.25" customHeight="1" x14ac:dyDescent="0.25">
      <c r="A57" s="33"/>
      <c r="B57" s="34"/>
      <c r="C57" s="34"/>
      <c r="D57" s="36"/>
      <c r="E57" s="28"/>
    </row>
    <row r="58" spans="1:8" ht="5.25" customHeight="1" x14ac:dyDescent="0.25">
      <c r="A58" s="33"/>
      <c r="B58" s="44"/>
      <c r="C58" s="46"/>
      <c r="D58" s="44"/>
      <c r="E58" s="28"/>
      <c r="F58" s="45"/>
    </row>
    <row r="59" spans="1:8" ht="5.25" customHeight="1" thickBot="1" x14ac:dyDescent="0.3">
      <c r="A59" s="33"/>
      <c r="B59" s="44"/>
      <c r="C59" s="46"/>
      <c r="D59" s="44"/>
      <c r="E59" s="28"/>
      <c r="F59" s="45"/>
    </row>
    <row r="60" spans="1:8" ht="15.75" thickBot="1" x14ac:dyDescent="0.3">
      <c r="A60" s="47"/>
      <c r="B60" s="48"/>
      <c r="C60" s="49" t="s">
        <v>145</v>
      </c>
      <c r="D60" s="50"/>
      <c r="E60" s="51"/>
      <c r="F60" s="52"/>
      <c r="H60" s="52"/>
    </row>
  </sheetData>
  <mergeCells count="1">
    <mergeCell ref="A1:D1"/>
  </mergeCells>
  <pageMargins left="0.511811024" right="0.511811024" top="0.78740157499999996" bottom="0.78740157499999996" header="0.31496062000000002" footer="0.31496062000000002"/>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16"/>
  <sheetViews>
    <sheetView tabSelected="1" zoomScale="77" zoomScaleNormal="77" workbookViewId="0">
      <selection activeCell="A2" sqref="A2:J2"/>
    </sheetView>
  </sheetViews>
  <sheetFormatPr defaultRowHeight="15" x14ac:dyDescent="0.25"/>
  <cols>
    <col min="1" max="1" width="19.28515625" style="63" customWidth="1"/>
    <col min="2" max="2" width="17.5703125" style="63" customWidth="1"/>
    <col min="3" max="3" width="19.28515625" style="63" customWidth="1"/>
    <col min="4" max="4" width="89" style="63" customWidth="1"/>
    <col min="5" max="5" width="12.5703125" style="63" customWidth="1"/>
    <col min="6" max="6" width="13.28515625" style="63" customWidth="1"/>
    <col min="7" max="7" width="17.7109375" style="63" bestFit="1" customWidth="1"/>
    <col min="8" max="9" width="21.5703125" style="63" customWidth="1"/>
    <col min="10" max="10" width="26.42578125" style="63" customWidth="1"/>
    <col min="11" max="11" width="35.28515625" style="67" bestFit="1" customWidth="1"/>
    <col min="12" max="12" width="24.28515625" style="63" bestFit="1" customWidth="1"/>
    <col min="13" max="13" width="9.140625" style="63"/>
    <col min="14" max="14" width="14.5703125" style="63" bestFit="1" customWidth="1"/>
    <col min="15" max="16384" width="9.140625" style="63"/>
  </cols>
  <sheetData>
    <row r="1" spans="1:17" ht="58.5" customHeight="1" x14ac:dyDescent="0.25">
      <c r="A1" s="143" t="s">
        <v>462</v>
      </c>
      <c r="B1" s="143"/>
      <c r="C1" s="143"/>
      <c r="D1" s="143"/>
      <c r="E1" s="143"/>
      <c r="F1" s="143"/>
      <c r="G1" s="143"/>
      <c r="H1" s="143"/>
      <c r="I1" s="143"/>
      <c r="J1" s="143"/>
      <c r="N1" s="62"/>
      <c r="O1" s="99"/>
      <c r="P1" s="62"/>
      <c r="Q1" s="100"/>
    </row>
    <row r="2" spans="1:17" ht="29.25" customHeight="1" thickBot="1" x14ac:dyDescent="0.45">
      <c r="A2" s="144" t="s">
        <v>463</v>
      </c>
      <c r="B2" s="145"/>
      <c r="C2" s="145"/>
      <c r="D2" s="145"/>
      <c r="E2" s="145"/>
      <c r="F2" s="145"/>
      <c r="G2" s="145"/>
      <c r="H2" s="145"/>
      <c r="I2" s="145"/>
      <c r="J2" s="145"/>
    </row>
    <row r="3" spans="1:17" s="1" customFormat="1" ht="28.5" customHeight="1" thickBot="1" x14ac:dyDescent="0.3">
      <c r="A3" s="148" t="s">
        <v>1</v>
      </c>
      <c r="B3" s="149"/>
      <c r="C3" s="150"/>
      <c r="D3" s="150"/>
      <c r="E3" s="150"/>
      <c r="F3" s="150"/>
      <c r="G3" s="150"/>
      <c r="H3" s="150"/>
      <c r="I3" s="150"/>
      <c r="J3" s="150"/>
      <c r="K3" s="89"/>
      <c r="N3" s="2"/>
    </row>
    <row r="4" spans="1:17" s="1" customFormat="1" ht="57" customHeight="1" thickBot="1" x14ac:dyDescent="0.3">
      <c r="A4" s="56" t="s">
        <v>69</v>
      </c>
      <c r="B4" s="57" t="s">
        <v>365</v>
      </c>
      <c r="C4" s="58" t="s">
        <v>366</v>
      </c>
      <c r="D4" s="58" t="s">
        <v>70</v>
      </c>
      <c r="E4" s="59" t="s">
        <v>115</v>
      </c>
      <c r="F4" s="59" t="s">
        <v>147</v>
      </c>
      <c r="G4" s="59" t="s">
        <v>367</v>
      </c>
      <c r="H4" s="59" t="s">
        <v>368</v>
      </c>
      <c r="I4" s="59" t="s">
        <v>369</v>
      </c>
      <c r="J4" s="60" t="s">
        <v>373</v>
      </c>
      <c r="K4" s="89"/>
      <c r="N4" s="2"/>
    </row>
    <row r="5" spans="1:17" x14ac:dyDescent="0.25">
      <c r="A5" s="151"/>
      <c r="B5" s="152"/>
      <c r="C5" s="152"/>
      <c r="D5" s="152"/>
      <c r="E5" s="152"/>
      <c r="F5" s="152"/>
      <c r="G5" s="152"/>
      <c r="H5" s="152"/>
      <c r="I5" s="152"/>
      <c r="J5" s="153"/>
      <c r="L5" s="71"/>
    </row>
    <row r="6" spans="1:17" s="101" customFormat="1" x14ac:dyDescent="0.25">
      <c r="A6" s="3">
        <v>1</v>
      </c>
      <c r="B6" s="4"/>
      <c r="C6" s="4"/>
      <c r="D6" s="4" t="s">
        <v>23</v>
      </c>
      <c r="E6" s="4"/>
      <c r="F6" s="4"/>
      <c r="G6" s="108"/>
      <c r="H6" s="108"/>
      <c r="I6" s="108"/>
      <c r="J6" s="109"/>
      <c r="K6" s="77"/>
      <c r="N6" s="102"/>
    </row>
    <row r="7" spans="1:17" x14ac:dyDescent="0.25">
      <c r="A7" s="64" t="s">
        <v>31</v>
      </c>
      <c r="B7" s="64" t="s">
        <v>5</v>
      </c>
      <c r="C7" s="64" t="s">
        <v>4</v>
      </c>
      <c r="D7" s="64" t="s">
        <v>2</v>
      </c>
      <c r="E7" s="64" t="s">
        <v>71</v>
      </c>
      <c r="F7" s="123">
        <v>0.625</v>
      </c>
      <c r="G7" s="69"/>
      <c r="H7" s="69"/>
      <c r="I7" s="69"/>
      <c r="J7" s="69"/>
      <c r="L7" s="71"/>
    </row>
    <row r="8" spans="1:17" x14ac:dyDescent="0.25">
      <c r="A8" s="64" t="s">
        <v>32</v>
      </c>
      <c r="B8" s="64" t="s">
        <v>371</v>
      </c>
      <c r="C8" s="64" t="s">
        <v>4</v>
      </c>
      <c r="D8" s="64" t="s">
        <v>3</v>
      </c>
      <c r="E8" s="64" t="s">
        <v>71</v>
      </c>
      <c r="F8" s="123">
        <v>2.5</v>
      </c>
      <c r="G8" s="69"/>
      <c r="H8" s="69"/>
      <c r="I8" s="69"/>
      <c r="J8" s="69"/>
      <c r="L8" s="71"/>
    </row>
    <row r="9" spans="1:17" x14ac:dyDescent="0.25">
      <c r="A9" s="146"/>
      <c r="B9" s="147"/>
      <c r="C9" s="147"/>
      <c r="D9" s="147"/>
      <c r="E9" s="147"/>
      <c r="F9" s="147"/>
      <c r="G9" s="147"/>
      <c r="H9" s="147"/>
      <c r="I9" s="147"/>
      <c r="J9" s="142"/>
    </row>
    <row r="10" spans="1:17" s="101" customFormat="1" x14ac:dyDescent="0.25">
      <c r="A10" s="3">
        <v>2</v>
      </c>
      <c r="B10" s="4"/>
      <c r="C10" s="4"/>
      <c r="D10" s="4" t="s">
        <v>24</v>
      </c>
      <c r="E10" s="4"/>
      <c r="F10" s="4"/>
      <c r="G10" s="112"/>
      <c r="H10" s="112"/>
      <c r="I10" s="108"/>
      <c r="J10" s="109"/>
      <c r="K10" s="77"/>
      <c r="L10" s="103"/>
      <c r="N10" s="102"/>
    </row>
    <row r="11" spans="1:17" ht="30" x14ac:dyDescent="0.25">
      <c r="A11" s="64" t="s">
        <v>33</v>
      </c>
      <c r="B11" s="64" t="s">
        <v>372</v>
      </c>
      <c r="C11" s="64" t="s">
        <v>4</v>
      </c>
      <c r="D11" s="32" t="s">
        <v>362</v>
      </c>
      <c r="E11" s="64" t="s">
        <v>65</v>
      </c>
      <c r="F11" s="73">
        <v>5.0000000000000001E-3</v>
      </c>
      <c r="G11" s="66"/>
      <c r="H11" s="66"/>
      <c r="I11" s="69"/>
      <c r="J11" s="69"/>
    </row>
    <row r="12" spans="1:17" x14ac:dyDescent="0.25">
      <c r="A12" s="64" t="s">
        <v>34</v>
      </c>
      <c r="B12" s="64" t="s">
        <v>6</v>
      </c>
      <c r="C12" s="64" t="s">
        <v>164</v>
      </c>
      <c r="D12" s="32" t="s">
        <v>134</v>
      </c>
      <c r="E12" s="64" t="s">
        <v>262</v>
      </c>
      <c r="F12" s="65">
        <v>1</v>
      </c>
      <c r="G12" s="69"/>
      <c r="H12" s="69"/>
      <c r="I12" s="69"/>
      <c r="J12" s="69"/>
      <c r="L12" s="71"/>
      <c r="N12" s="71"/>
    </row>
    <row r="13" spans="1:17" ht="30" x14ac:dyDescent="0.25">
      <c r="A13" s="64" t="s">
        <v>35</v>
      </c>
      <c r="B13" s="64" t="s">
        <v>167</v>
      </c>
      <c r="C13" s="64" t="s">
        <v>4</v>
      </c>
      <c r="D13" s="32" t="s">
        <v>165</v>
      </c>
      <c r="E13" s="64" t="s">
        <v>93</v>
      </c>
      <c r="F13" s="65">
        <f>37.41+41.96+35.36</f>
        <v>114.73</v>
      </c>
      <c r="G13" s="69"/>
      <c r="H13" s="69"/>
      <c r="I13" s="69"/>
      <c r="J13" s="69"/>
    </row>
    <row r="14" spans="1:17" ht="30" x14ac:dyDescent="0.25">
      <c r="A14" s="64" t="s">
        <v>132</v>
      </c>
      <c r="B14" s="64" t="s">
        <v>6</v>
      </c>
      <c r="C14" s="64" t="s">
        <v>164</v>
      </c>
      <c r="D14" s="32" t="s">
        <v>166</v>
      </c>
      <c r="E14" s="64" t="s">
        <v>262</v>
      </c>
      <c r="F14" s="65">
        <v>1</v>
      </c>
      <c r="G14" s="69"/>
      <c r="H14" s="69"/>
      <c r="I14" s="69"/>
      <c r="J14" s="69"/>
      <c r="N14" s="71"/>
    </row>
    <row r="15" spans="1:17" x14ac:dyDescent="0.25">
      <c r="A15" s="64" t="s">
        <v>133</v>
      </c>
      <c r="B15" s="64" t="s">
        <v>167</v>
      </c>
      <c r="C15" s="64" t="s">
        <v>4</v>
      </c>
      <c r="D15" s="32" t="s">
        <v>128</v>
      </c>
      <c r="E15" s="64" t="s">
        <v>93</v>
      </c>
      <c r="F15" s="65">
        <f>$F$13</f>
        <v>114.73</v>
      </c>
      <c r="G15" s="69"/>
      <c r="H15" s="69"/>
      <c r="I15" s="69"/>
      <c r="J15" s="69"/>
    </row>
    <row r="16" spans="1:17" ht="30" x14ac:dyDescent="0.25">
      <c r="A16" s="64" t="s">
        <v>267</v>
      </c>
      <c r="B16" s="64" t="s">
        <v>6</v>
      </c>
      <c r="C16" s="64" t="s">
        <v>164</v>
      </c>
      <c r="D16" s="32" t="s">
        <v>129</v>
      </c>
      <c r="E16" s="64" t="s">
        <v>262</v>
      </c>
      <c r="F16" s="65">
        <v>1</v>
      </c>
      <c r="G16" s="69"/>
      <c r="H16" s="69"/>
      <c r="I16" s="69"/>
      <c r="J16" s="69"/>
      <c r="N16" s="71"/>
    </row>
    <row r="17" spans="1:14" ht="30" x14ac:dyDescent="0.25">
      <c r="A17" s="64" t="s">
        <v>268</v>
      </c>
      <c r="B17" s="64" t="s">
        <v>167</v>
      </c>
      <c r="C17" s="64" t="s">
        <v>4</v>
      </c>
      <c r="D17" s="32" t="s">
        <v>130</v>
      </c>
      <c r="E17" s="64" t="s">
        <v>93</v>
      </c>
      <c r="F17" s="65">
        <f>$F$13</f>
        <v>114.73</v>
      </c>
      <c r="G17" s="69"/>
      <c r="H17" s="69"/>
      <c r="I17" s="69"/>
      <c r="J17" s="69"/>
    </row>
    <row r="18" spans="1:14" ht="30" x14ac:dyDescent="0.25">
      <c r="A18" s="64" t="s">
        <v>152</v>
      </c>
      <c r="B18" s="64" t="s">
        <v>6</v>
      </c>
      <c r="C18" s="64" t="s">
        <v>164</v>
      </c>
      <c r="D18" s="32" t="s">
        <v>131</v>
      </c>
      <c r="E18" s="64" t="s">
        <v>262</v>
      </c>
      <c r="F18" s="65">
        <v>1</v>
      </c>
      <c r="G18" s="69"/>
      <c r="H18" s="69"/>
      <c r="I18" s="69"/>
      <c r="J18" s="69"/>
      <c r="N18" s="71"/>
    </row>
    <row r="19" spans="1:14" x14ac:dyDescent="0.25">
      <c r="A19" s="146"/>
      <c r="B19" s="147"/>
      <c r="C19" s="147"/>
      <c r="D19" s="147"/>
      <c r="E19" s="147"/>
      <c r="F19" s="147"/>
      <c r="G19" s="147"/>
      <c r="H19" s="147"/>
      <c r="I19" s="147"/>
      <c r="J19" s="142"/>
    </row>
    <row r="20" spans="1:14" s="101" customFormat="1" x14ac:dyDescent="0.25">
      <c r="A20" s="3">
        <v>3</v>
      </c>
      <c r="B20" s="4"/>
      <c r="C20" s="4"/>
      <c r="D20" s="4" t="s">
        <v>7</v>
      </c>
      <c r="E20" s="4"/>
      <c r="F20" s="4"/>
      <c r="G20" s="112"/>
      <c r="H20" s="112"/>
      <c r="I20" s="108"/>
      <c r="J20" s="108"/>
      <c r="K20" s="77"/>
      <c r="N20" s="102"/>
    </row>
    <row r="21" spans="1:14" ht="45" x14ac:dyDescent="0.25">
      <c r="A21" s="72" t="s">
        <v>36</v>
      </c>
      <c r="B21" s="72" t="s">
        <v>8</v>
      </c>
      <c r="C21" s="64" t="s">
        <v>4</v>
      </c>
      <c r="D21" s="81" t="s">
        <v>168</v>
      </c>
      <c r="E21" s="72" t="s">
        <v>103</v>
      </c>
      <c r="F21" s="125">
        <v>45</v>
      </c>
      <c r="G21" s="69"/>
      <c r="H21" s="69"/>
      <c r="I21" s="69"/>
      <c r="J21" s="69"/>
    </row>
    <row r="22" spans="1:14" ht="45" x14ac:dyDescent="0.25">
      <c r="A22" s="72" t="s">
        <v>37</v>
      </c>
      <c r="B22" s="64" t="s">
        <v>169</v>
      </c>
      <c r="C22" s="64" t="s">
        <v>4</v>
      </c>
      <c r="D22" s="32" t="s">
        <v>170</v>
      </c>
      <c r="E22" s="64" t="s">
        <v>93</v>
      </c>
      <c r="F22" s="124">
        <v>111.02000000000001</v>
      </c>
      <c r="G22" s="82"/>
      <c r="H22" s="69"/>
      <c r="I22" s="69"/>
      <c r="J22" s="69"/>
    </row>
    <row r="23" spans="1:14" ht="30" x14ac:dyDescent="0.25">
      <c r="A23" s="72" t="s">
        <v>153</v>
      </c>
      <c r="B23" s="64">
        <v>97640</v>
      </c>
      <c r="C23" s="64" t="s">
        <v>13</v>
      </c>
      <c r="D23" s="32" t="s">
        <v>387</v>
      </c>
      <c r="E23" s="65" t="s">
        <v>93</v>
      </c>
      <c r="F23" s="124">
        <v>85.33</v>
      </c>
      <c r="G23" s="69"/>
      <c r="H23" s="69"/>
      <c r="I23" s="69"/>
      <c r="J23" s="69"/>
    </row>
    <row r="24" spans="1:14" ht="30" x14ac:dyDescent="0.25">
      <c r="A24" s="72" t="s">
        <v>38</v>
      </c>
      <c r="B24" s="64" t="s">
        <v>172</v>
      </c>
      <c r="C24" s="64" t="s">
        <v>114</v>
      </c>
      <c r="D24" s="32" t="s">
        <v>171</v>
      </c>
      <c r="E24" s="65" t="s">
        <v>93</v>
      </c>
      <c r="F24" s="124">
        <v>15.065000000000001</v>
      </c>
      <c r="G24" s="69"/>
      <c r="H24" s="69"/>
      <c r="I24" s="69"/>
      <c r="J24" s="69"/>
    </row>
    <row r="25" spans="1:14" ht="30" x14ac:dyDescent="0.25">
      <c r="A25" s="72" t="s">
        <v>39</v>
      </c>
      <c r="B25" s="64" t="s">
        <v>86</v>
      </c>
      <c r="C25" s="64" t="s">
        <v>4</v>
      </c>
      <c r="D25" s="32" t="s">
        <v>173</v>
      </c>
      <c r="E25" s="65" t="s">
        <v>93</v>
      </c>
      <c r="F25" s="124">
        <v>14.458</v>
      </c>
      <c r="G25" s="69"/>
      <c r="H25" s="69"/>
      <c r="I25" s="69"/>
      <c r="J25" s="69"/>
    </row>
    <row r="26" spans="1:14" ht="45" x14ac:dyDescent="0.25">
      <c r="A26" s="72" t="s">
        <v>269</v>
      </c>
      <c r="B26" s="64" t="s">
        <v>175</v>
      </c>
      <c r="C26" s="64" t="s">
        <v>4</v>
      </c>
      <c r="D26" s="32" t="s">
        <v>174</v>
      </c>
      <c r="E26" s="65" t="s">
        <v>93</v>
      </c>
      <c r="F26" s="124">
        <v>1.6800000000000002</v>
      </c>
      <c r="G26" s="69"/>
      <c r="H26" s="69"/>
      <c r="I26" s="69"/>
      <c r="J26" s="69"/>
    </row>
    <row r="27" spans="1:14" ht="45" x14ac:dyDescent="0.25">
      <c r="A27" s="72" t="s">
        <v>270</v>
      </c>
      <c r="B27" s="64" t="s">
        <v>87</v>
      </c>
      <c r="C27" s="64" t="s">
        <v>4</v>
      </c>
      <c r="D27" s="32" t="s">
        <v>176</v>
      </c>
      <c r="E27" s="65" t="s">
        <v>93</v>
      </c>
      <c r="F27" s="124">
        <v>13.11</v>
      </c>
      <c r="G27" s="69"/>
      <c r="H27" s="69"/>
      <c r="I27" s="69"/>
      <c r="J27" s="69"/>
    </row>
    <row r="28" spans="1:14" ht="30" x14ac:dyDescent="0.25">
      <c r="A28" s="72" t="s">
        <v>154</v>
      </c>
      <c r="B28" s="64" t="s">
        <v>177</v>
      </c>
      <c r="C28" s="64" t="s">
        <v>114</v>
      </c>
      <c r="D28" s="32" t="s">
        <v>162</v>
      </c>
      <c r="E28" s="65" t="s">
        <v>103</v>
      </c>
      <c r="F28" s="124">
        <v>29</v>
      </c>
      <c r="G28" s="69"/>
      <c r="H28" s="69"/>
      <c r="I28" s="69"/>
      <c r="J28" s="69"/>
    </row>
    <row r="29" spans="1:14" x14ac:dyDescent="0.25">
      <c r="A29" s="72" t="s">
        <v>155</v>
      </c>
      <c r="B29" s="64" t="s">
        <v>178</v>
      </c>
      <c r="C29" s="64" t="s">
        <v>114</v>
      </c>
      <c r="D29" s="32" t="s">
        <v>161</v>
      </c>
      <c r="E29" s="64" t="s">
        <v>103</v>
      </c>
      <c r="F29" s="124">
        <v>36</v>
      </c>
      <c r="G29" s="66"/>
      <c r="H29" s="66"/>
      <c r="I29" s="69"/>
      <c r="J29" s="69"/>
    </row>
    <row r="30" spans="1:14" ht="45" x14ac:dyDescent="0.25">
      <c r="A30" s="72" t="s">
        <v>271</v>
      </c>
      <c r="B30" s="64" t="s">
        <v>378</v>
      </c>
      <c r="C30" s="64" t="s">
        <v>4</v>
      </c>
      <c r="D30" s="32" t="s">
        <v>377</v>
      </c>
      <c r="E30" s="64" t="s">
        <v>93</v>
      </c>
      <c r="F30" s="124">
        <v>85.33</v>
      </c>
      <c r="G30" s="69"/>
      <c r="H30" s="69"/>
      <c r="I30" s="69"/>
      <c r="J30" s="69"/>
    </row>
    <row r="31" spans="1:14" ht="45" x14ac:dyDescent="0.25">
      <c r="A31" s="72" t="s">
        <v>156</v>
      </c>
      <c r="B31" s="64" t="s">
        <v>180</v>
      </c>
      <c r="C31" s="64" t="s">
        <v>4</v>
      </c>
      <c r="D31" s="32" t="s">
        <v>179</v>
      </c>
      <c r="E31" s="64" t="s">
        <v>93</v>
      </c>
      <c r="F31" s="124">
        <v>11.92</v>
      </c>
      <c r="G31" s="69"/>
      <c r="H31" s="69"/>
      <c r="I31" s="69"/>
      <c r="J31" s="69"/>
    </row>
    <row r="32" spans="1:14" ht="30" x14ac:dyDescent="0.25">
      <c r="A32" s="72" t="s">
        <v>157</v>
      </c>
      <c r="B32" s="64" t="s">
        <v>182</v>
      </c>
      <c r="C32" s="64" t="s">
        <v>4</v>
      </c>
      <c r="D32" s="32" t="s">
        <v>181</v>
      </c>
      <c r="E32" s="64" t="s">
        <v>93</v>
      </c>
      <c r="F32" s="124">
        <v>62.17</v>
      </c>
      <c r="G32" s="82"/>
      <c r="H32" s="69"/>
      <c r="I32" s="69"/>
      <c r="J32" s="69"/>
    </row>
    <row r="33" spans="1:14" ht="30" x14ac:dyDescent="0.25">
      <c r="A33" s="72" t="s">
        <v>376</v>
      </c>
      <c r="B33" s="64" t="s">
        <v>9</v>
      </c>
      <c r="C33" s="64" t="s">
        <v>4</v>
      </c>
      <c r="D33" s="32" t="s">
        <v>183</v>
      </c>
      <c r="E33" s="64" t="s">
        <v>96</v>
      </c>
      <c r="F33" s="124">
        <v>95.56</v>
      </c>
      <c r="G33" s="69"/>
      <c r="H33" s="69"/>
      <c r="I33" s="69"/>
      <c r="J33" s="69"/>
    </row>
    <row r="34" spans="1:14" ht="45" x14ac:dyDescent="0.25">
      <c r="A34" s="72" t="s">
        <v>388</v>
      </c>
      <c r="B34" s="64" t="s">
        <v>185</v>
      </c>
      <c r="C34" s="64" t="s">
        <v>4</v>
      </c>
      <c r="D34" s="32" t="s">
        <v>184</v>
      </c>
      <c r="E34" s="64" t="s">
        <v>96</v>
      </c>
      <c r="F34" s="124">
        <v>4.5</v>
      </c>
      <c r="G34" s="66"/>
      <c r="H34" s="66"/>
      <c r="I34" s="69"/>
      <c r="J34" s="69"/>
    </row>
    <row r="35" spans="1:14" x14ac:dyDescent="0.25">
      <c r="A35" s="146"/>
      <c r="B35" s="147"/>
      <c r="C35" s="147"/>
      <c r="D35" s="147"/>
      <c r="E35" s="147"/>
      <c r="F35" s="147"/>
      <c r="G35" s="147"/>
      <c r="H35" s="147"/>
      <c r="I35" s="147"/>
      <c r="J35" s="142"/>
    </row>
    <row r="36" spans="1:14" s="101" customFormat="1" x14ac:dyDescent="0.25">
      <c r="A36" s="3">
        <v>4</v>
      </c>
      <c r="B36" s="4"/>
      <c r="C36" s="4"/>
      <c r="D36" s="4" t="s">
        <v>10</v>
      </c>
      <c r="E36" s="4"/>
      <c r="F36" s="4"/>
      <c r="G36" s="112"/>
      <c r="H36" s="112"/>
      <c r="I36" s="108"/>
      <c r="J36" s="109"/>
      <c r="K36" s="77"/>
      <c r="N36" s="102"/>
    </row>
    <row r="37" spans="1:14" ht="30" x14ac:dyDescent="0.25">
      <c r="A37" s="64" t="s">
        <v>41</v>
      </c>
      <c r="B37" s="64" t="s">
        <v>11</v>
      </c>
      <c r="C37" s="64" t="s">
        <v>4</v>
      </c>
      <c r="D37" s="32" t="s">
        <v>88</v>
      </c>
      <c r="E37" s="64" t="s">
        <v>93</v>
      </c>
      <c r="F37" s="126">
        <v>157.97</v>
      </c>
      <c r="G37" s="66"/>
      <c r="H37" s="66"/>
      <c r="I37" s="69"/>
      <c r="J37" s="69"/>
    </row>
    <row r="38" spans="1:14" ht="30" x14ac:dyDescent="0.25">
      <c r="A38" s="64" t="s">
        <v>272</v>
      </c>
      <c r="B38" s="64" t="s">
        <v>187</v>
      </c>
      <c r="C38" s="64" t="s">
        <v>4</v>
      </c>
      <c r="D38" s="32" t="s">
        <v>186</v>
      </c>
      <c r="E38" s="64" t="s">
        <v>93</v>
      </c>
      <c r="F38" s="126">
        <v>7.6589999999999998</v>
      </c>
      <c r="G38" s="66"/>
      <c r="H38" s="66"/>
      <c r="I38" s="69"/>
      <c r="J38" s="69"/>
    </row>
    <row r="39" spans="1:14" x14ac:dyDescent="0.25">
      <c r="A39" s="64" t="s">
        <v>425</v>
      </c>
      <c r="B39" s="64" t="s">
        <v>189</v>
      </c>
      <c r="C39" s="64" t="s">
        <v>114</v>
      </c>
      <c r="D39" s="32" t="s">
        <v>426</v>
      </c>
      <c r="E39" s="64" t="s">
        <v>262</v>
      </c>
      <c r="F39" s="126">
        <v>2</v>
      </c>
      <c r="G39" s="66"/>
      <c r="H39" s="66"/>
      <c r="I39" s="69"/>
      <c r="J39" s="69"/>
    </row>
    <row r="40" spans="1:14" x14ac:dyDescent="0.25">
      <c r="A40" s="146"/>
      <c r="B40" s="147"/>
      <c r="C40" s="147"/>
      <c r="D40" s="147"/>
      <c r="E40" s="147"/>
      <c r="F40" s="147"/>
      <c r="G40" s="147"/>
      <c r="H40" s="147"/>
      <c r="I40" s="147"/>
      <c r="J40" s="142"/>
    </row>
    <row r="41" spans="1:14" s="101" customFormat="1" x14ac:dyDescent="0.25">
      <c r="A41" s="3">
        <v>5</v>
      </c>
      <c r="B41" s="4"/>
      <c r="C41" s="4"/>
      <c r="D41" s="4" t="s">
        <v>385</v>
      </c>
      <c r="E41" s="4"/>
      <c r="F41" s="4"/>
      <c r="G41" s="112"/>
      <c r="H41" s="112"/>
      <c r="I41" s="108"/>
      <c r="J41" s="108"/>
      <c r="K41" s="77"/>
      <c r="N41" s="102"/>
    </row>
    <row r="42" spans="1:14" ht="30" x14ac:dyDescent="0.25">
      <c r="A42" s="64" t="s">
        <v>42</v>
      </c>
      <c r="B42" s="64" t="s">
        <v>12</v>
      </c>
      <c r="C42" s="64" t="s">
        <v>4</v>
      </c>
      <c r="D42" s="32" t="s">
        <v>188</v>
      </c>
      <c r="E42" s="64" t="s">
        <v>93</v>
      </c>
      <c r="F42" s="127">
        <v>2.2483000000000004</v>
      </c>
      <c r="G42" s="83"/>
      <c r="H42" s="66"/>
      <c r="I42" s="69"/>
      <c r="J42" s="69"/>
    </row>
    <row r="43" spans="1:14" ht="30" x14ac:dyDescent="0.25">
      <c r="A43" s="64" t="s">
        <v>273</v>
      </c>
      <c r="B43" s="64" t="s">
        <v>445</v>
      </c>
      <c r="C43" s="64" t="s">
        <v>114</v>
      </c>
      <c r="D43" s="32" t="s">
        <v>459</v>
      </c>
      <c r="E43" s="64" t="s">
        <v>93</v>
      </c>
      <c r="F43" s="127">
        <v>35.36</v>
      </c>
      <c r="G43" s="66"/>
      <c r="H43" s="66"/>
      <c r="I43" s="69"/>
      <c r="J43" s="69"/>
    </row>
    <row r="44" spans="1:14" ht="30" x14ac:dyDescent="0.25">
      <c r="A44" s="64" t="s">
        <v>44</v>
      </c>
      <c r="B44" s="64" t="s">
        <v>190</v>
      </c>
      <c r="C44" s="64" t="s">
        <v>114</v>
      </c>
      <c r="D44" s="32" t="s">
        <v>460</v>
      </c>
      <c r="E44" s="64" t="s">
        <v>93</v>
      </c>
      <c r="F44" s="127">
        <v>37.409999999999997</v>
      </c>
      <c r="G44" s="66"/>
      <c r="H44" s="66"/>
      <c r="I44" s="69"/>
      <c r="J44" s="69"/>
    </row>
    <row r="45" spans="1:14" ht="45" x14ac:dyDescent="0.25">
      <c r="A45" s="64" t="s">
        <v>45</v>
      </c>
      <c r="B45" s="64" t="s">
        <v>446</v>
      </c>
      <c r="C45" s="64" t="s">
        <v>114</v>
      </c>
      <c r="D45" s="32" t="s">
        <v>380</v>
      </c>
      <c r="E45" s="64" t="s">
        <v>93</v>
      </c>
      <c r="F45" s="127">
        <v>85.33</v>
      </c>
      <c r="G45" s="66"/>
      <c r="H45" s="66"/>
      <c r="I45" s="69"/>
      <c r="J45" s="69"/>
    </row>
    <row r="46" spans="1:14" ht="30" x14ac:dyDescent="0.25">
      <c r="A46" s="64" t="s">
        <v>46</v>
      </c>
      <c r="B46" s="64" t="s">
        <v>447</v>
      </c>
      <c r="C46" s="64" t="s">
        <v>114</v>
      </c>
      <c r="D46" s="32" t="s">
        <v>263</v>
      </c>
      <c r="E46" s="64" t="s">
        <v>93</v>
      </c>
      <c r="F46" s="127">
        <v>42.5</v>
      </c>
      <c r="G46" s="66"/>
      <c r="H46" s="66"/>
      <c r="I46" s="69"/>
      <c r="J46" s="69"/>
    </row>
    <row r="47" spans="1:14" ht="30" x14ac:dyDescent="0.25">
      <c r="A47" s="64" t="s">
        <v>40</v>
      </c>
      <c r="B47" s="64">
        <v>96358</v>
      </c>
      <c r="C47" s="32" t="s">
        <v>13</v>
      </c>
      <c r="D47" s="32" t="s">
        <v>90</v>
      </c>
      <c r="E47" s="64" t="s">
        <v>93</v>
      </c>
      <c r="F47" s="127">
        <v>1.5227999999999999</v>
      </c>
      <c r="G47" s="66"/>
      <c r="H47" s="66"/>
      <c r="I47" s="69"/>
      <c r="J47" s="69"/>
    </row>
    <row r="48" spans="1:14" ht="30" x14ac:dyDescent="0.25">
      <c r="A48" s="64" t="s">
        <v>149</v>
      </c>
      <c r="B48" s="64">
        <v>96366</v>
      </c>
      <c r="C48" s="64" t="s">
        <v>13</v>
      </c>
      <c r="D48" s="32" t="s">
        <v>89</v>
      </c>
      <c r="E48" s="64" t="s">
        <v>93</v>
      </c>
      <c r="F48" s="127">
        <v>18.474939999999997</v>
      </c>
      <c r="G48" s="66"/>
      <c r="H48" s="66"/>
      <c r="I48" s="69"/>
      <c r="J48" s="69"/>
    </row>
    <row r="49" spans="1:14" x14ac:dyDescent="0.25">
      <c r="A49" s="64" t="s">
        <v>150</v>
      </c>
      <c r="B49" s="64" t="s">
        <v>97</v>
      </c>
      <c r="C49" s="64" t="s">
        <v>92</v>
      </c>
      <c r="D49" s="32" t="s">
        <v>91</v>
      </c>
      <c r="E49" s="64" t="s">
        <v>93</v>
      </c>
      <c r="F49" s="127">
        <v>18.474939999999997</v>
      </c>
      <c r="G49" s="66"/>
      <c r="H49" s="66"/>
      <c r="I49" s="69"/>
      <c r="J49" s="69"/>
    </row>
    <row r="50" spans="1:14" ht="30" x14ac:dyDescent="0.25">
      <c r="A50" s="64" t="s">
        <v>151</v>
      </c>
      <c r="B50" s="64" t="s">
        <v>259</v>
      </c>
      <c r="C50" s="64" t="s">
        <v>230</v>
      </c>
      <c r="D50" s="32" t="s">
        <v>260</v>
      </c>
      <c r="E50" s="64" t="s">
        <v>93</v>
      </c>
      <c r="F50" s="127">
        <v>1.1390600000000002</v>
      </c>
      <c r="G50" s="66"/>
      <c r="H50" s="66"/>
      <c r="I50" s="69"/>
      <c r="J50" s="69"/>
      <c r="K50" s="84"/>
    </row>
    <row r="51" spans="1:14" x14ac:dyDescent="0.25">
      <c r="A51" s="146"/>
      <c r="B51" s="147"/>
      <c r="C51" s="147"/>
      <c r="D51" s="147"/>
      <c r="E51" s="147"/>
      <c r="F51" s="147"/>
      <c r="G51" s="147"/>
      <c r="H51" s="147"/>
      <c r="I51" s="147"/>
      <c r="J51" s="142"/>
    </row>
    <row r="52" spans="1:14" s="101" customFormat="1" x14ac:dyDescent="0.25">
      <c r="A52" s="3">
        <v>6</v>
      </c>
      <c r="B52" s="4"/>
      <c r="C52" s="4"/>
      <c r="D52" s="4" t="s">
        <v>94</v>
      </c>
      <c r="E52" s="4"/>
      <c r="F52" s="4"/>
      <c r="G52" s="112"/>
      <c r="H52" s="112"/>
      <c r="I52" s="108"/>
      <c r="J52" s="108"/>
      <c r="K52" s="77"/>
      <c r="N52" s="102"/>
    </row>
    <row r="53" spans="1:14" ht="30" x14ac:dyDescent="0.25">
      <c r="A53" s="64" t="s">
        <v>47</v>
      </c>
      <c r="B53" s="64" t="s">
        <v>98</v>
      </c>
      <c r="C53" s="64" t="s">
        <v>92</v>
      </c>
      <c r="D53" s="32" t="s">
        <v>264</v>
      </c>
      <c r="E53" s="64" t="s">
        <v>93</v>
      </c>
      <c r="F53" s="128">
        <v>72.64</v>
      </c>
      <c r="G53" s="66"/>
      <c r="H53" s="66"/>
      <c r="I53" s="69"/>
      <c r="J53" s="69"/>
    </row>
    <row r="54" spans="1:14" ht="30" x14ac:dyDescent="0.25">
      <c r="A54" s="64" t="s">
        <v>48</v>
      </c>
      <c r="B54" s="64" t="s">
        <v>99</v>
      </c>
      <c r="C54" s="64" t="s">
        <v>92</v>
      </c>
      <c r="D54" s="32" t="s">
        <v>163</v>
      </c>
      <c r="E54" s="64" t="s">
        <v>93</v>
      </c>
      <c r="F54" s="128">
        <v>85.33</v>
      </c>
      <c r="G54" s="66"/>
      <c r="H54" s="66"/>
      <c r="I54" s="69"/>
      <c r="J54" s="69"/>
    </row>
    <row r="55" spans="1:14" x14ac:dyDescent="0.25">
      <c r="A55" s="64" t="s">
        <v>43</v>
      </c>
      <c r="B55" s="64">
        <v>98689</v>
      </c>
      <c r="C55" s="64" t="s">
        <v>13</v>
      </c>
      <c r="D55" s="32" t="s">
        <v>148</v>
      </c>
      <c r="E55" s="64" t="s">
        <v>93</v>
      </c>
      <c r="F55" s="128">
        <v>0.13500000000000001</v>
      </c>
      <c r="G55" s="66"/>
      <c r="H55" s="66"/>
      <c r="I55" s="69"/>
      <c r="J55" s="69"/>
    </row>
    <row r="56" spans="1:14" ht="30" x14ac:dyDescent="0.25">
      <c r="A56" s="64" t="s">
        <v>49</v>
      </c>
      <c r="B56" s="64" t="s">
        <v>100</v>
      </c>
      <c r="C56" s="64" t="s">
        <v>92</v>
      </c>
      <c r="D56" s="32" t="s">
        <v>265</v>
      </c>
      <c r="E56" s="64" t="s">
        <v>96</v>
      </c>
      <c r="F56" s="128">
        <v>51.42</v>
      </c>
      <c r="G56" s="66"/>
      <c r="H56" s="66"/>
      <c r="I56" s="69"/>
      <c r="J56" s="69"/>
    </row>
    <row r="57" spans="1:14" x14ac:dyDescent="0.25">
      <c r="A57" s="64" t="s">
        <v>274</v>
      </c>
      <c r="B57" s="64">
        <v>98685</v>
      </c>
      <c r="C57" s="64" t="s">
        <v>13</v>
      </c>
      <c r="D57" s="32" t="s">
        <v>191</v>
      </c>
      <c r="E57" s="64" t="s">
        <v>96</v>
      </c>
      <c r="F57" s="128">
        <v>0.68</v>
      </c>
      <c r="G57" s="66"/>
      <c r="H57" s="66"/>
      <c r="I57" s="69"/>
      <c r="J57" s="69"/>
    </row>
    <row r="58" spans="1:14" ht="30" x14ac:dyDescent="0.25">
      <c r="A58" s="64" t="s">
        <v>383</v>
      </c>
      <c r="B58" s="64" t="s">
        <v>101</v>
      </c>
      <c r="C58" s="64" t="s">
        <v>13</v>
      </c>
      <c r="D58" s="32" t="s">
        <v>382</v>
      </c>
      <c r="E58" s="64" t="s">
        <v>96</v>
      </c>
      <c r="F58" s="128">
        <v>44.32</v>
      </c>
      <c r="G58" s="66"/>
      <c r="H58" s="66"/>
      <c r="I58" s="69"/>
      <c r="J58" s="69"/>
    </row>
    <row r="59" spans="1:14" x14ac:dyDescent="0.25">
      <c r="A59" s="64" t="s">
        <v>384</v>
      </c>
      <c r="B59" s="64">
        <v>98671</v>
      </c>
      <c r="C59" s="64" t="s">
        <v>13</v>
      </c>
      <c r="D59" s="32" t="s">
        <v>381</v>
      </c>
      <c r="E59" s="64" t="s">
        <v>96</v>
      </c>
      <c r="F59" s="128">
        <v>0.45449999999999996</v>
      </c>
      <c r="G59" s="66"/>
      <c r="H59" s="66"/>
      <c r="I59" s="69"/>
      <c r="J59" s="69"/>
    </row>
    <row r="60" spans="1:14" x14ac:dyDescent="0.25">
      <c r="A60" s="140"/>
      <c r="B60" s="141"/>
      <c r="C60" s="141"/>
      <c r="D60" s="141"/>
      <c r="E60" s="141"/>
      <c r="F60" s="141"/>
      <c r="G60" s="141"/>
      <c r="H60" s="141"/>
      <c r="I60" s="141"/>
      <c r="J60" s="142"/>
    </row>
    <row r="61" spans="1:14" s="101" customFormat="1" x14ac:dyDescent="0.25">
      <c r="A61" s="3">
        <v>7</v>
      </c>
      <c r="B61" s="4"/>
      <c r="C61" s="4"/>
      <c r="D61" s="4" t="s">
        <v>109</v>
      </c>
      <c r="E61" s="4"/>
      <c r="F61" s="4"/>
      <c r="G61" s="112"/>
      <c r="H61" s="112"/>
      <c r="I61" s="113"/>
      <c r="J61" s="113"/>
      <c r="K61" s="77"/>
      <c r="N61" s="102"/>
    </row>
    <row r="62" spans="1:14" s="104" customFormat="1" x14ac:dyDescent="0.25">
      <c r="A62" s="24" t="s">
        <v>105</v>
      </c>
      <c r="B62" s="25"/>
      <c r="C62" s="25"/>
      <c r="D62" s="25" t="s">
        <v>197</v>
      </c>
      <c r="E62" s="25"/>
      <c r="F62" s="25"/>
      <c r="G62" s="114"/>
      <c r="H62" s="114"/>
      <c r="I62" s="115"/>
      <c r="J62" s="116"/>
      <c r="K62" s="77"/>
      <c r="N62" s="105"/>
    </row>
    <row r="63" spans="1:14" x14ac:dyDescent="0.25">
      <c r="A63" s="64" t="s">
        <v>275</v>
      </c>
      <c r="B63" s="64">
        <v>90456</v>
      </c>
      <c r="C63" s="64" t="s">
        <v>13</v>
      </c>
      <c r="D63" s="32" t="s">
        <v>228</v>
      </c>
      <c r="E63" s="64" t="s">
        <v>103</v>
      </c>
      <c r="F63" s="65">
        <f>F89</f>
        <v>26</v>
      </c>
      <c r="G63" s="66"/>
      <c r="H63" s="66"/>
      <c r="I63" s="66"/>
      <c r="J63" s="66"/>
    </row>
    <row r="64" spans="1:14" s="104" customFormat="1" x14ac:dyDescent="0.25">
      <c r="A64" s="24" t="s">
        <v>106</v>
      </c>
      <c r="B64" s="25"/>
      <c r="C64" s="25"/>
      <c r="D64" s="25" t="s">
        <v>198</v>
      </c>
      <c r="E64" s="25"/>
      <c r="F64" s="25"/>
      <c r="G64" s="114"/>
      <c r="H64" s="114"/>
      <c r="I64" s="115"/>
      <c r="J64" s="115"/>
      <c r="K64" s="77"/>
      <c r="N64" s="105"/>
    </row>
    <row r="65" spans="1:14" ht="30" x14ac:dyDescent="0.25">
      <c r="A65" s="64" t="s">
        <v>276</v>
      </c>
      <c r="B65" s="64" t="s">
        <v>200</v>
      </c>
      <c r="C65" s="64" t="s">
        <v>4</v>
      </c>
      <c r="D65" s="32" t="s">
        <v>199</v>
      </c>
      <c r="E65" s="64" t="s">
        <v>96</v>
      </c>
      <c r="F65" s="65">
        <v>1226</v>
      </c>
      <c r="G65" s="66"/>
      <c r="H65" s="66"/>
      <c r="I65" s="66"/>
      <c r="J65" s="66"/>
    </row>
    <row r="66" spans="1:14" ht="30" x14ac:dyDescent="0.25">
      <c r="A66" s="64" t="s">
        <v>277</v>
      </c>
      <c r="B66" s="64" t="s">
        <v>234</v>
      </c>
      <c r="C66" s="64" t="s">
        <v>351</v>
      </c>
      <c r="D66" s="32" t="s">
        <v>233</v>
      </c>
      <c r="E66" s="64" t="s">
        <v>96</v>
      </c>
      <c r="F66" s="65">
        <v>40</v>
      </c>
      <c r="G66" s="66"/>
      <c r="H66" s="66"/>
      <c r="I66" s="66"/>
      <c r="J66" s="66"/>
    </row>
    <row r="67" spans="1:14" x14ac:dyDescent="0.25">
      <c r="A67" s="64" t="s">
        <v>278</v>
      </c>
      <c r="B67" s="64">
        <v>3301</v>
      </c>
      <c r="C67" s="64" t="s">
        <v>95</v>
      </c>
      <c r="D67" s="32" t="s">
        <v>202</v>
      </c>
      <c r="E67" s="64" t="s">
        <v>103</v>
      </c>
      <c r="F67" s="65">
        <f>3*100</f>
        <v>300</v>
      </c>
      <c r="G67" s="66"/>
      <c r="H67" s="66"/>
      <c r="I67" s="66"/>
      <c r="J67" s="66"/>
    </row>
    <row r="68" spans="1:14" x14ac:dyDescent="0.25">
      <c r="A68" s="64" t="s">
        <v>279</v>
      </c>
      <c r="B68" s="64">
        <v>4015</v>
      </c>
      <c r="C68" s="64" t="s">
        <v>95</v>
      </c>
      <c r="D68" s="32" t="s">
        <v>201</v>
      </c>
      <c r="E68" s="64" t="s">
        <v>103</v>
      </c>
      <c r="F68" s="65">
        <v>2</v>
      </c>
      <c r="G68" s="66"/>
      <c r="H68" s="66"/>
      <c r="I68" s="66"/>
      <c r="J68" s="66"/>
    </row>
    <row r="69" spans="1:14" ht="30" customHeight="1" x14ac:dyDescent="0.25">
      <c r="A69" s="64" t="s">
        <v>280</v>
      </c>
      <c r="B69" s="70" t="e">
        <f>#REF!</f>
        <v>#REF!</v>
      </c>
      <c r="C69" s="64" t="s">
        <v>114</v>
      </c>
      <c r="D69" s="32" t="s">
        <v>232</v>
      </c>
      <c r="E69" s="64" t="s">
        <v>103</v>
      </c>
      <c r="F69" s="65">
        <v>3</v>
      </c>
      <c r="G69" s="66"/>
      <c r="H69" s="66"/>
      <c r="I69" s="66"/>
      <c r="J69" s="66"/>
    </row>
    <row r="70" spans="1:14" x14ac:dyDescent="0.25">
      <c r="A70" s="64" t="s">
        <v>404</v>
      </c>
      <c r="B70" s="64" t="s">
        <v>204</v>
      </c>
      <c r="C70" s="64" t="s">
        <v>4</v>
      </c>
      <c r="D70" s="32" t="s">
        <v>203</v>
      </c>
      <c r="E70" s="64" t="s">
        <v>103</v>
      </c>
      <c r="F70" s="65">
        <v>1</v>
      </c>
      <c r="G70" s="66"/>
      <c r="H70" s="66"/>
      <c r="I70" s="66"/>
      <c r="J70" s="66"/>
    </row>
    <row r="71" spans="1:14" x14ac:dyDescent="0.25">
      <c r="A71" s="64" t="s">
        <v>405</v>
      </c>
      <c r="B71" s="64">
        <v>3252</v>
      </c>
      <c r="C71" s="64" t="s">
        <v>95</v>
      </c>
      <c r="D71" s="32" t="s">
        <v>205</v>
      </c>
      <c r="E71" s="64" t="s">
        <v>103</v>
      </c>
      <c r="F71" s="65">
        <v>100</v>
      </c>
      <c r="G71" s="66"/>
      <c r="H71" s="66"/>
      <c r="I71" s="66"/>
      <c r="J71" s="66"/>
    </row>
    <row r="72" spans="1:14" s="104" customFormat="1" x14ac:dyDescent="0.25">
      <c r="A72" s="24" t="s">
        <v>107</v>
      </c>
      <c r="B72" s="25"/>
      <c r="C72" s="25"/>
      <c r="D72" s="25" t="s">
        <v>206</v>
      </c>
      <c r="E72" s="25"/>
      <c r="F72" s="25"/>
      <c r="G72" s="114"/>
      <c r="H72" s="114"/>
      <c r="I72" s="115"/>
      <c r="J72" s="115"/>
      <c r="K72" s="77"/>
      <c r="N72" s="105"/>
    </row>
    <row r="73" spans="1:14" ht="30" x14ac:dyDescent="0.25">
      <c r="A73" s="64" t="s">
        <v>281</v>
      </c>
      <c r="B73" s="64" t="s">
        <v>208</v>
      </c>
      <c r="C73" s="64" t="s">
        <v>4</v>
      </c>
      <c r="D73" s="32" t="s">
        <v>207</v>
      </c>
      <c r="E73" s="64" t="s">
        <v>96</v>
      </c>
      <c r="F73" s="65">
        <f>22*3</f>
        <v>66</v>
      </c>
      <c r="G73" s="66"/>
      <c r="H73" s="66"/>
      <c r="I73" s="66"/>
      <c r="J73" s="66"/>
    </row>
    <row r="74" spans="1:14" ht="30" x14ac:dyDescent="0.25">
      <c r="A74" s="64" t="s">
        <v>282</v>
      </c>
      <c r="B74" s="64" t="s">
        <v>210</v>
      </c>
      <c r="C74" s="64" t="s">
        <v>4</v>
      </c>
      <c r="D74" s="32" t="s">
        <v>209</v>
      </c>
      <c r="E74" s="64" t="s">
        <v>96</v>
      </c>
      <c r="F74" s="65">
        <f>10*3</f>
        <v>30</v>
      </c>
      <c r="G74" s="66"/>
      <c r="H74" s="66"/>
      <c r="I74" s="66"/>
      <c r="J74" s="66"/>
    </row>
    <row r="75" spans="1:14" ht="30" x14ac:dyDescent="0.25">
      <c r="A75" s="64" t="s">
        <v>283</v>
      </c>
      <c r="B75" s="64" t="s">
        <v>212</v>
      </c>
      <c r="C75" s="64" t="s">
        <v>4</v>
      </c>
      <c r="D75" s="32" t="s">
        <v>211</v>
      </c>
      <c r="E75" s="64" t="s">
        <v>96</v>
      </c>
      <c r="F75" s="65">
        <f>20*3</f>
        <v>60</v>
      </c>
      <c r="G75" s="66"/>
      <c r="H75" s="66"/>
      <c r="I75" s="66"/>
      <c r="J75" s="66"/>
    </row>
    <row r="76" spans="1:14" ht="30" x14ac:dyDescent="0.25">
      <c r="A76" s="64" t="s">
        <v>284</v>
      </c>
      <c r="B76" s="64">
        <v>95801</v>
      </c>
      <c r="C76" s="64" t="s">
        <v>13</v>
      </c>
      <c r="D76" s="32" t="s">
        <v>214</v>
      </c>
      <c r="E76" s="64" t="s">
        <v>103</v>
      </c>
      <c r="F76" s="65">
        <v>5</v>
      </c>
      <c r="G76" s="66"/>
      <c r="H76" s="66"/>
      <c r="I76" s="66"/>
      <c r="J76" s="66"/>
    </row>
    <row r="77" spans="1:14" ht="30" x14ac:dyDescent="0.25">
      <c r="A77" s="64" t="s">
        <v>285</v>
      </c>
      <c r="B77" s="64">
        <v>95802</v>
      </c>
      <c r="C77" s="64" t="s">
        <v>13</v>
      </c>
      <c r="D77" s="32" t="s">
        <v>213</v>
      </c>
      <c r="E77" s="64" t="s">
        <v>103</v>
      </c>
      <c r="F77" s="65">
        <v>28</v>
      </c>
      <c r="G77" s="66"/>
      <c r="H77" s="66"/>
      <c r="I77" s="66"/>
      <c r="J77" s="66"/>
    </row>
    <row r="78" spans="1:14" x14ac:dyDescent="0.25">
      <c r="A78" s="64" t="s">
        <v>286</v>
      </c>
      <c r="B78" s="64">
        <v>11303</v>
      </c>
      <c r="C78" s="64" t="s">
        <v>95</v>
      </c>
      <c r="D78" s="32" t="s">
        <v>240</v>
      </c>
      <c r="E78" s="64" t="s">
        <v>103</v>
      </c>
      <c r="F78" s="65">
        <v>84</v>
      </c>
      <c r="G78" s="66"/>
      <c r="H78" s="66"/>
      <c r="I78" s="66"/>
      <c r="J78" s="66"/>
    </row>
    <row r="79" spans="1:14" x14ac:dyDescent="0.25">
      <c r="A79" s="64" t="s">
        <v>287</v>
      </c>
      <c r="B79" s="64">
        <v>11304</v>
      </c>
      <c r="C79" s="64" t="s">
        <v>95</v>
      </c>
      <c r="D79" s="32" t="s">
        <v>238</v>
      </c>
      <c r="E79" s="64" t="s">
        <v>103</v>
      </c>
      <c r="F79" s="65">
        <v>15</v>
      </c>
      <c r="G79" s="66"/>
      <c r="H79" s="66"/>
      <c r="I79" s="66"/>
      <c r="J79" s="66"/>
    </row>
    <row r="80" spans="1:14" x14ac:dyDescent="0.25">
      <c r="A80" s="64" t="s">
        <v>288</v>
      </c>
      <c r="B80" s="64">
        <v>11817</v>
      </c>
      <c r="C80" s="64" t="s">
        <v>95</v>
      </c>
      <c r="D80" s="32" t="s">
        <v>215</v>
      </c>
      <c r="E80" s="64" t="s">
        <v>103</v>
      </c>
      <c r="F80" s="65">
        <v>66</v>
      </c>
      <c r="G80" s="66"/>
      <c r="H80" s="66"/>
      <c r="I80" s="66"/>
      <c r="J80" s="66"/>
    </row>
    <row r="81" spans="1:14" x14ac:dyDescent="0.25">
      <c r="A81" s="64" t="s">
        <v>289</v>
      </c>
      <c r="B81" s="64">
        <v>11816</v>
      </c>
      <c r="C81" s="64" t="s">
        <v>95</v>
      </c>
      <c r="D81" s="32" t="s">
        <v>216</v>
      </c>
      <c r="E81" s="64" t="s">
        <v>103</v>
      </c>
      <c r="F81" s="65">
        <v>30</v>
      </c>
      <c r="G81" s="66"/>
      <c r="H81" s="66"/>
      <c r="I81" s="66"/>
      <c r="J81" s="66"/>
    </row>
    <row r="82" spans="1:14" x14ac:dyDescent="0.25">
      <c r="A82" s="64" t="s">
        <v>290</v>
      </c>
      <c r="B82" s="64" t="s">
        <v>217</v>
      </c>
      <c r="C82" s="64" t="s">
        <v>95</v>
      </c>
      <c r="D82" s="32" t="s">
        <v>218</v>
      </c>
      <c r="E82" s="64" t="s">
        <v>219</v>
      </c>
      <c r="F82" s="65">
        <v>100</v>
      </c>
      <c r="G82" s="66"/>
      <c r="H82" s="66"/>
      <c r="I82" s="66"/>
      <c r="J82" s="66"/>
    </row>
    <row r="83" spans="1:14" s="104" customFormat="1" x14ac:dyDescent="0.25">
      <c r="A83" s="24" t="s">
        <v>108</v>
      </c>
      <c r="B83" s="25"/>
      <c r="C83" s="25"/>
      <c r="D83" s="25" t="s">
        <v>220</v>
      </c>
      <c r="E83" s="25"/>
      <c r="F83" s="25"/>
      <c r="G83" s="114"/>
      <c r="H83" s="114"/>
      <c r="I83" s="115"/>
      <c r="J83" s="115"/>
      <c r="K83" s="77"/>
      <c r="N83" s="105"/>
    </row>
    <row r="84" spans="1:14" ht="30" x14ac:dyDescent="0.25">
      <c r="A84" s="64" t="s">
        <v>291</v>
      </c>
      <c r="B84" s="64">
        <v>724</v>
      </c>
      <c r="C84" s="64" t="s">
        <v>95</v>
      </c>
      <c r="D84" s="32" t="s">
        <v>221</v>
      </c>
      <c r="E84" s="64" t="s">
        <v>103</v>
      </c>
      <c r="F84" s="65">
        <v>5</v>
      </c>
      <c r="G84" s="66"/>
      <c r="H84" s="66"/>
      <c r="I84" s="66"/>
      <c r="J84" s="66"/>
    </row>
    <row r="85" spans="1:14" x14ac:dyDescent="0.25">
      <c r="A85" s="64" t="s">
        <v>292</v>
      </c>
      <c r="B85" s="64">
        <v>9816</v>
      </c>
      <c r="C85" s="64" t="s">
        <v>95</v>
      </c>
      <c r="D85" s="32" t="s">
        <v>223</v>
      </c>
      <c r="E85" s="64" t="s">
        <v>103</v>
      </c>
      <c r="F85" s="65">
        <v>10</v>
      </c>
      <c r="G85" s="66"/>
      <c r="H85" s="66"/>
      <c r="I85" s="66"/>
      <c r="J85" s="66"/>
    </row>
    <row r="86" spans="1:14" x14ac:dyDescent="0.25">
      <c r="A86" s="64" t="s">
        <v>293</v>
      </c>
      <c r="B86" s="64">
        <v>12494</v>
      </c>
      <c r="C86" s="64" t="s">
        <v>95</v>
      </c>
      <c r="D86" s="32" t="s">
        <v>224</v>
      </c>
      <c r="E86" s="64" t="s">
        <v>103</v>
      </c>
      <c r="F86" s="65">
        <v>5</v>
      </c>
      <c r="G86" s="66"/>
      <c r="H86" s="66"/>
      <c r="I86" s="66"/>
      <c r="J86" s="66"/>
    </row>
    <row r="87" spans="1:14" x14ac:dyDescent="0.25">
      <c r="A87" s="64" t="s">
        <v>294</v>
      </c>
      <c r="B87" s="64">
        <v>9832</v>
      </c>
      <c r="C87" s="64" t="s">
        <v>95</v>
      </c>
      <c r="D87" s="32" t="s">
        <v>225</v>
      </c>
      <c r="E87" s="64" t="s">
        <v>103</v>
      </c>
      <c r="F87" s="65">
        <v>5</v>
      </c>
      <c r="G87" s="66"/>
      <c r="H87" s="66"/>
      <c r="I87" s="66"/>
      <c r="J87" s="66"/>
    </row>
    <row r="88" spans="1:14" s="104" customFormat="1" x14ac:dyDescent="0.25">
      <c r="A88" s="24" t="s">
        <v>295</v>
      </c>
      <c r="B88" s="25"/>
      <c r="C88" s="25"/>
      <c r="D88" s="25" t="s">
        <v>111</v>
      </c>
      <c r="E88" s="25"/>
      <c r="F88" s="25"/>
      <c r="G88" s="114"/>
      <c r="H88" s="114"/>
      <c r="I88" s="115"/>
      <c r="J88" s="115"/>
      <c r="K88" s="77"/>
      <c r="N88" s="105"/>
    </row>
    <row r="89" spans="1:14" ht="30" x14ac:dyDescent="0.25">
      <c r="A89" s="64" t="s">
        <v>296</v>
      </c>
      <c r="B89" s="64">
        <v>91940</v>
      </c>
      <c r="C89" s="64" t="s">
        <v>13</v>
      </c>
      <c r="D89" s="32" t="s">
        <v>110</v>
      </c>
      <c r="E89" s="64" t="s">
        <v>103</v>
      </c>
      <c r="F89" s="65">
        <v>26</v>
      </c>
      <c r="G89" s="66"/>
      <c r="H89" s="66"/>
      <c r="I89" s="66"/>
      <c r="J89" s="66"/>
    </row>
    <row r="90" spans="1:14" ht="30" x14ac:dyDescent="0.25">
      <c r="A90" s="64" t="s">
        <v>297</v>
      </c>
      <c r="B90" s="64">
        <v>91953</v>
      </c>
      <c r="C90" s="64" t="s">
        <v>13</v>
      </c>
      <c r="D90" s="32" t="s">
        <v>158</v>
      </c>
      <c r="E90" s="64" t="s">
        <v>103</v>
      </c>
      <c r="F90" s="65">
        <v>4</v>
      </c>
      <c r="G90" s="66"/>
      <c r="H90" s="66"/>
      <c r="I90" s="66"/>
      <c r="J90" s="66"/>
    </row>
    <row r="91" spans="1:14" ht="30" x14ac:dyDescent="0.25">
      <c r="A91" s="64" t="s">
        <v>298</v>
      </c>
      <c r="B91" s="64">
        <v>91959</v>
      </c>
      <c r="C91" s="64" t="s">
        <v>13</v>
      </c>
      <c r="D91" s="32" t="s">
        <v>159</v>
      </c>
      <c r="E91" s="64" t="s">
        <v>103</v>
      </c>
      <c r="F91" s="65">
        <v>2</v>
      </c>
      <c r="G91" s="66"/>
      <c r="H91" s="66"/>
      <c r="I91" s="66"/>
      <c r="J91" s="66"/>
    </row>
    <row r="92" spans="1:14" ht="30" x14ac:dyDescent="0.25">
      <c r="A92" s="64" t="s">
        <v>299</v>
      </c>
      <c r="B92" s="64">
        <v>91997</v>
      </c>
      <c r="C92" s="64" t="s">
        <v>13</v>
      </c>
      <c r="D92" s="32" t="s">
        <v>226</v>
      </c>
      <c r="E92" s="64" t="s">
        <v>103</v>
      </c>
      <c r="F92" s="65">
        <v>18</v>
      </c>
      <c r="G92" s="66"/>
      <c r="H92" s="66"/>
      <c r="I92" s="66"/>
      <c r="J92" s="66"/>
    </row>
    <row r="93" spans="1:14" ht="30" x14ac:dyDescent="0.25">
      <c r="A93" s="64" t="s">
        <v>300</v>
      </c>
      <c r="B93" s="64" t="s">
        <v>231</v>
      </c>
      <c r="C93" s="64" t="s">
        <v>230</v>
      </c>
      <c r="D93" s="32" t="s">
        <v>229</v>
      </c>
      <c r="E93" s="64" t="s">
        <v>103</v>
      </c>
      <c r="F93" s="65">
        <v>2</v>
      </c>
      <c r="G93" s="66"/>
      <c r="H93" s="66"/>
      <c r="I93" s="66"/>
      <c r="J93" s="66"/>
    </row>
    <row r="94" spans="1:14" ht="30" x14ac:dyDescent="0.25">
      <c r="A94" s="64" t="s">
        <v>301</v>
      </c>
      <c r="B94" s="64" t="s">
        <v>102</v>
      </c>
      <c r="C94" s="64" t="s">
        <v>114</v>
      </c>
      <c r="D94" s="32" t="s">
        <v>194</v>
      </c>
      <c r="E94" s="64" t="s">
        <v>103</v>
      </c>
      <c r="F94" s="65">
        <v>7</v>
      </c>
      <c r="G94" s="69"/>
      <c r="H94" s="69"/>
      <c r="I94" s="66"/>
      <c r="J94" s="66"/>
    </row>
    <row r="95" spans="1:14" ht="30" x14ac:dyDescent="0.25">
      <c r="A95" s="64" t="s">
        <v>302</v>
      </c>
      <c r="B95" s="64" t="s">
        <v>448</v>
      </c>
      <c r="C95" s="64" t="s">
        <v>114</v>
      </c>
      <c r="D95" s="32" t="s">
        <v>195</v>
      </c>
      <c r="E95" s="64" t="s">
        <v>103</v>
      </c>
      <c r="F95" s="65">
        <v>1</v>
      </c>
      <c r="G95" s="69"/>
      <c r="H95" s="69"/>
      <c r="I95" s="66"/>
      <c r="J95" s="66"/>
    </row>
    <row r="96" spans="1:14" x14ac:dyDescent="0.25">
      <c r="A96" s="64" t="s">
        <v>303</v>
      </c>
      <c r="B96" s="64" t="s">
        <v>449</v>
      </c>
      <c r="C96" s="64" t="s">
        <v>114</v>
      </c>
      <c r="D96" s="32" t="s">
        <v>196</v>
      </c>
      <c r="E96" s="64" t="s">
        <v>103</v>
      </c>
      <c r="F96" s="65">
        <v>19</v>
      </c>
      <c r="G96" s="69"/>
      <c r="H96" s="69"/>
      <c r="I96" s="66"/>
      <c r="J96" s="66"/>
    </row>
    <row r="97" spans="1:14" x14ac:dyDescent="0.25">
      <c r="A97" s="64" t="s">
        <v>304</v>
      </c>
      <c r="B97" s="64" t="s">
        <v>450</v>
      </c>
      <c r="C97" s="64" t="s">
        <v>114</v>
      </c>
      <c r="D97" s="32" t="s">
        <v>401</v>
      </c>
      <c r="E97" s="64" t="s">
        <v>103</v>
      </c>
      <c r="F97" s="133">
        <v>8</v>
      </c>
      <c r="G97" s="69"/>
      <c r="H97" s="69"/>
      <c r="I97" s="66"/>
      <c r="J97" s="66"/>
    </row>
    <row r="98" spans="1:14" x14ac:dyDescent="0.25">
      <c r="A98" s="140"/>
      <c r="B98" s="141"/>
      <c r="C98" s="141"/>
      <c r="D98" s="141"/>
      <c r="E98" s="141"/>
      <c r="F98" s="141"/>
      <c r="G98" s="141"/>
      <c r="H98" s="141"/>
      <c r="I98" s="141"/>
      <c r="J98" s="142"/>
    </row>
    <row r="99" spans="1:14" s="101" customFormat="1" x14ac:dyDescent="0.25">
      <c r="A99" s="3">
        <v>8</v>
      </c>
      <c r="B99" s="4"/>
      <c r="C99" s="4"/>
      <c r="D99" s="4" t="s">
        <v>236</v>
      </c>
      <c r="E99" s="4"/>
      <c r="F99" s="4"/>
      <c r="G99" s="112"/>
      <c r="H99" s="112"/>
      <c r="I99" s="113"/>
      <c r="J99" s="113"/>
      <c r="K99" s="77"/>
      <c r="N99" s="102"/>
    </row>
    <row r="100" spans="1:14" s="104" customFormat="1" x14ac:dyDescent="0.25">
      <c r="A100" s="24" t="s">
        <v>50</v>
      </c>
      <c r="B100" s="25"/>
      <c r="C100" s="25"/>
      <c r="D100" s="25" t="s">
        <v>197</v>
      </c>
      <c r="E100" s="25"/>
      <c r="F100" s="25"/>
      <c r="G100" s="114"/>
      <c r="H100" s="114"/>
      <c r="I100" s="115"/>
      <c r="J100" s="115"/>
      <c r="K100" s="77"/>
      <c r="N100" s="105"/>
    </row>
    <row r="101" spans="1:14" x14ac:dyDescent="0.25">
      <c r="A101" s="64" t="s">
        <v>104</v>
      </c>
      <c r="B101" s="64">
        <v>90456</v>
      </c>
      <c r="C101" s="64" t="s">
        <v>13</v>
      </c>
      <c r="D101" s="32" t="s">
        <v>228</v>
      </c>
      <c r="E101" s="64" t="s">
        <v>103</v>
      </c>
      <c r="F101" s="65">
        <f>F106</f>
        <v>18</v>
      </c>
      <c r="G101" s="66"/>
      <c r="H101" s="66"/>
      <c r="I101" s="66"/>
      <c r="J101" s="66"/>
    </row>
    <row r="102" spans="1:14" s="104" customFormat="1" x14ac:dyDescent="0.25">
      <c r="A102" s="24" t="s">
        <v>112</v>
      </c>
      <c r="B102" s="25"/>
      <c r="C102" s="25"/>
      <c r="D102" s="25" t="s">
        <v>198</v>
      </c>
      <c r="E102" s="25"/>
      <c r="F102" s="25"/>
      <c r="G102" s="114"/>
      <c r="H102" s="114"/>
      <c r="I102" s="115"/>
      <c r="J102" s="115"/>
      <c r="K102" s="77"/>
      <c r="N102" s="105"/>
    </row>
    <row r="103" spans="1:14" ht="30" x14ac:dyDescent="0.25">
      <c r="A103" s="64" t="s">
        <v>113</v>
      </c>
      <c r="B103" s="64" t="s">
        <v>200</v>
      </c>
      <c r="C103" s="64" t="s">
        <v>4</v>
      </c>
      <c r="D103" s="32" t="s">
        <v>199</v>
      </c>
      <c r="E103" s="64" t="s">
        <v>96</v>
      </c>
      <c r="F103" s="65">
        <v>948</v>
      </c>
      <c r="G103" s="66"/>
      <c r="H103" s="66"/>
      <c r="I103" s="66"/>
      <c r="J103" s="66"/>
    </row>
    <row r="104" spans="1:14" ht="30" x14ac:dyDescent="0.25">
      <c r="A104" s="64" t="s">
        <v>406</v>
      </c>
      <c r="B104" s="64" t="s">
        <v>234</v>
      </c>
      <c r="C104" s="64" t="s">
        <v>351</v>
      </c>
      <c r="D104" s="32" t="s">
        <v>233</v>
      </c>
      <c r="E104" s="64" t="s">
        <v>96</v>
      </c>
      <c r="F104" s="65">
        <v>30</v>
      </c>
      <c r="G104" s="66"/>
      <c r="H104" s="66"/>
      <c r="I104" s="66"/>
      <c r="J104" s="66"/>
    </row>
    <row r="105" spans="1:14" s="104" customFormat="1" x14ac:dyDescent="0.25">
      <c r="A105" s="24" t="s">
        <v>309</v>
      </c>
      <c r="B105" s="25"/>
      <c r="C105" s="25"/>
      <c r="D105" s="25" t="s">
        <v>237</v>
      </c>
      <c r="E105" s="25"/>
      <c r="F105" s="25"/>
      <c r="G105" s="114"/>
      <c r="H105" s="114"/>
      <c r="I105" s="115"/>
      <c r="J105" s="115"/>
      <c r="K105" s="77"/>
      <c r="N105" s="105"/>
    </row>
    <row r="106" spans="1:14" ht="30" x14ac:dyDescent="0.25">
      <c r="A106" s="64" t="s">
        <v>310</v>
      </c>
      <c r="B106" s="64">
        <v>91940</v>
      </c>
      <c r="C106" s="64" t="s">
        <v>13</v>
      </c>
      <c r="D106" s="32" t="s">
        <v>110</v>
      </c>
      <c r="E106" s="64" t="s">
        <v>103</v>
      </c>
      <c r="F106" s="65">
        <v>18</v>
      </c>
      <c r="G106" s="66"/>
      <c r="H106" s="66"/>
      <c r="I106" s="66"/>
      <c r="J106" s="66"/>
    </row>
    <row r="107" spans="1:14" ht="30" x14ac:dyDescent="0.25">
      <c r="A107" s="64" t="s">
        <v>311</v>
      </c>
      <c r="B107" s="64">
        <v>92005</v>
      </c>
      <c r="C107" s="64" t="s">
        <v>13</v>
      </c>
      <c r="D107" s="32" t="s">
        <v>227</v>
      </c>
      <c r="E107" s="64" t="s">
        <v>103</v>
      </c>
      <c r="F107" s="65">
        <v>18</v>
      </c>
      <c r="G107" s="66"/>
      <c r="H107" s="66"/>
      <c r="I107" s="66"/>
      <c r="J107" s="66"/>
    </row>
    <row r="108" spans="1:14" ht="30" x14ac:dyDescent="0.25">
      <c r="A108" s="64" t="s">
        <v>407</v>
      </c>
      <c r="B108" s="64" t="s">
        <v>451</v>
      </c>
      <c r="C108" s="64" t="s">
        <v>114</v>
      </c>
      <c r="D108" s="32" t="s">
        <v>227</v>
      </c>
      <c r="E108" s="64" t="s">
        <v>103</v>
      </c>
      <c r="F108" s="65">
        <v>13</v>
      </c>
      <c r="G108" s="66"/>
      <c r="H108" s="66"/>
      <c r="I108" s="66"/>
      <c r="J108" s="66"/>
    </row>
    <row r="109" spans="1:14" s="104" customFormat="1" x14ac:dyDescent="0.25">
      <c r="A109" s="24" t="s">
        <v>312</v>
      </c>
      <c r="B109" s="25"/>
      <c r="C109" s="25"/>
      <c r="D109" s="25" t="s">
        <v>206</v>
      </c>
      <c r="E109" s="25"/>
      <c r="F109" s="25"/>
      <c r="G109" s="114"/>
      <c r="H109" s="114"/>
      <c r="I109" s="115"/>
      <c r="J109" s="115"/>
      <c r="K109" s="77"/>
      <c r="N109" s="105"/>
    </row>
    <row r="110" spans="1:14" ht="30" x14ac:dyDescent="0.25">
      <c r="A110" s="64" t="s">
        <v>313</v>
      </c>
      <c r="B110" s="64" t="s">
        <v>210</v>
      </c>
      <c r="C110" s="64" t="s">
        <v>4</v>
      </c>
      <c r="D110" s="32" t="s">
        <v>246</v>
      </c>
      <c r="E110" s="64" t="s">
        <v>96</v>
      </c>
      <c r="F110" s="65">
        <f>19*3</f>
        <v>57</v>
      </c>
      <c r="G110" s="66"/>
      <c r="H110" s="66"/>
      <c r="I110" s="66"/>
      <c r="J110" s="66"/>
    </row>
    <row r="111" spans="1:14" ht="30" x14ac:dyDescent="0.25">
      <c r="A111" s="64" t="s">
        <v>314</v>
      </c>
      <c r="B111" s="64" t="s">
        <v>212</v>
      </c>
      <c r="C111" s="64" t="s">
        <v>4</v>
      </c>
      <c r="D111" s="32" t="s">
        <v>211</v>
      </c>
      <c r="E111" s="64" t="s">
        <v>96</v>
      </c>
      <c r="F111" s="65">
        <f>15*3</f>
        <v>45</v>
      </c>
      <c r="G111" s="66"/>
      <c r="H111" s="66"/>
      <c r="I111" s="66"/>
      <c r="J111" s="66"/>
    </row>
    <row r="112" spans="1:14" ht="30" x14ac:dyDescent="0.25">
      <c r="A112" s="64" t="s">
        <v>315</v>
      </c>
      <c r="B112" s="64">
        <v>95801</v>
      </c>
      <c r="C112" s="64" t="s">
        <v>13</v>
      </c>
      <c r="D112" s="32" t="s">
        <v>214</v>
      </c>
      <c r="E112" s="64" t="s">
        <v>103</v>
      </c>
      <c r="F112" s="65">
        <v>13</v>
      </c>
      <c r="G112" s="66"/>
      <c r="H112" s="66"/>
      <c r="I112" s="66"/>
      <c r="J112" s="66"/>
    </row>
    <row r="113" spans="1:14" x14ac:dyDescent="0.25">
      <c r="A113" s="64" t="s">
        <v>316</v>
      </c>
      <c r="B113" s="64">
        <v>11304</v>
      </c>
      <c r="C113" s="64" t="s">
        <v>95</v>
      </c>
      <c r="D113" s="32" t="s">
        <v>238</v>
      </c>
      <c r="E113" s="64" t="s">
        <v>103</v>
      </c>
      <c r="F113" s="65">
        <v>39</v>
      </c>
      <c r="G113" s="66"/>
      <c r="H113" s="66"/>
      <c r="I113" s="66"/>
      <c r="J113" s="66"/>
    </row>
    <row r="114" spans="1:14" x14ac:dyDescent="0.25">
      <c r="A114" s="64" t="s">
        <v>317</v>
      </c>
      <c r="B114" s="64">
        <v>10620</v>
      </c>
      <c r="C114" s="64" t="s">
        <v>95</v>
      </c>
      <c r="D114" s="32" t="s">
        <v>239</v>
      </c>
      <c r="E114" s="64" t="s">
        <v>103</v>
      </c>
      <c r="F114" s="65">
        <v>100</v>
      </c>
      <c r="G114" s="66"/>
      <c r="H114" s="66"/>
      <c r="I114" s="66"/>
      <c r="J114" s="66"/>
    </row>
    <row r="115" spans="1:14" s="104" customFormat="1" x14ac:dyDescent="0.25">
      <c r="A115" s="24" t="s">
        <v>318</v>
      </c>
      <c r="B115" s="25"/>
      <c r="C115" s="25"/>
      <c r="D115" s="25" t="s">
        <v>220</v>
      </c>
      <c r="E115" s="25"/>
      <c r="F115" s="25"/>
      <c r="G115" s="114"/>
      <c r="H115" s="114"/>
      <c r="I115" s="115"/>
      <c r="J115" s="115"/>
      <c r="K115" s="77"/>
      <c r="N115" s="105"/>
    </row>
    <row r="116" spans="1:14" ht="30" x14ac:dyDescent="0.25">
      <c r="A116" s="64" t="s">
        <v>319</v>
      </c>
      <c r="B116" s="64">
        <v>723</v>
      </c>
      <c r="C116" s="64" t="s">
        <v>95</v>
      </c>
      <c r="D116" s="32" t="s">
        <v>222</v>
      </c>
      <c r="E116" s="64" t="s">
        <v>103</v>
      </c>
      <c r="F116" s="65">
        <v>6</v>
      </c>
      <c r="G116" s="66"/>
      <c r="H116" s="66"/>
      <c r="I116" s="66"/>
      <c r="J116" s="66"/>
    </row>
    <row r="117" spans="1:14" x14ac:dyDescent="0.25">
      <c r="A117" s="64" t="s">
        <v>320</v>
      </c>
      <c r="B117" s="64">
        <v>9816</v>
      </c>
      <c r="C117" s="64" t="s">
        <v>95</v>
      </c>
      <c r="D117" s="32" t="s">
        <v>223</v>
      </c>
      <c r="E117" s="64" t="s">
        <v>103</v>
      </c>
      <c r="F117" s="65">
        <v>10</v>
      </c>
      <c r="G117" s="66"/>
      <c r="H117" s="66"/>
      <c r="I117" s="66"/>
      <c r="J117" s="66"/>
    </row>
    <row r="118" spans="1:14" x14ac:dyDescent="0.25">
      <c r="A118" s="64" t="s">
        <v>321</v>
      </c>
      <c r="B118" s="64">
        <v>12494</v>
      </c>
      <c r="C118" s="64" t="s">
        <v>95</v>
      </c>
      <c r="D118" s="32" t="s">
        <v>224</v>
      </c>
      <c r="E118" s="64" t="s">
        <v>103</v>
      </c>
      <c r="F118" s="65">
        <v>5</v>
      </c>
      <c r="G118" s="66"/>
      <c r="H118" s="66"/>
      <c r="I118" s="66"/>
      <c r="J118" s="66"/>
    </row>
    <row r="119" spans="1:14" x14ac:dyDescent="0.25">
      <c r="A119" s="64" t="s">
        <v>322</v>
      </c>
      <c r="B119" s="64">
        <v>9832</v>
      </c>
      <c r="C119" s="64" t="s">
        <v>95</v>
      </c>
      <c r="D119" s="32" t="s">
        <v>225</v>
      </c>
      <c r="E119" s="64" t="s">
        <v>103</v>
      </c>
      <c r="F119" s="65">
        <v>5</v>
      </c>
      <c r="G119" s="66"/>
      <c r="H119" s="66"/>
      <c r="I119" s="66"/>
      <c r="J119" s="66"/>
    </row>
    <row r="120" spans="1:14" x14ac:dyDescent="0.25">
      <c r="A120" s="140"/>
      <c r="B120" s="141"/>
      <c r="C120" s="141"/>
      <c r="D120" s="141"/>
      <c r="E120" s="141"/>
      <c r="F120" s="141"/>
      <c r="G120" s="141"/>
      <c r="H120" s="141"/>
      <c r="I120" s="141"/>
      <c r="J120" s="142"/>
    </row>
    <row r="121" spans="1:14" s="101" customFormat="1" x14ac:dyDescent="0.25">
      <c r="A121" s="3">
        <v>9</v>
      </c>
      <c r="B121" s="4"/>
      <c r="C121" s="4"/>
      <c r="D121" s="4" t="s">
        <v>119</v>
      </c>
      <c r="E121" s="4"/>
      <c r="F121" s="4"/>
      <c r="G121" s="112"/>
      <c r="H121" s="112"/>
      <c r="I121" s="113">
        <f>SUM(I125,I136,I140,I142,I151,I122)</f>
        <v>0</v>
      </c>
      <c r="J121" s="113">
        <f>SUM(J125,J136,J140,J142,J151,J122)</f>
        <v>0</v>
      </c>
      <c r="K121" s="77"/>
      <c r="N121" s="102"/>
    </row>
    <row r="122" spans="1:14" s="104" customFormat="1" x14ac:dyDescent="0.25">
      <c r="A122" s="24" t="s">
        <v>51</v>
      </c>
      <c r="B122" s="25"/>
      <c r="C122" s="25"/>
      <c r="D122" s="25" t="s">
        <v>197</v>
      </c>
      <c r="E122" s="25"/>
      <c r="F122" s="25"/>
      <c r="G122" s="114"/>
      <c r="H122" s="114"/>
      <c r="I122" s="115">
        <f>SUM(I123:I124)</f>
        <v>0</v>
      </c>
      <c r="J122" s="115">
        <f>SUM(J123:J124)</f>
        <v>0</v>
      </c>
      <c r="K122" s="77"/>
      <c r="N122" s="105"/>
    </row>
    <row r="123" spans="1:14" x14ac:dyDescent="0.25">
      <c r="A123" s="64" t="s">
        <v>323</v>
      </c>
      <c r="B123" s="64">
        <v>90456</v>
      </c>
      <c r="C123" s="64" t="s">
        <v>13</v>
      </c>
      <c r="D123" s="32" t="s">
        <v>228</v>
      </c>
      <c r="E123" s="64" t="s">
        <v>103</v>
      </c>
      <c r="F123" s="65">
        <f>SUM(F145)</f>
        <v>54</v>
      </c>
      <c r="G123" s="66"/>
      <c r="H123" s="66"/>
      <c r="I123" s="66"/>
      <c r="J123" s="66"/>
    </row>
    <row r="124" spans="1:14" x14ac:dyDescent="0.25">
      <c r="A124" s="64" t="s">
        <v>324</v>
      </c>
      <c r="B124" s="64" t="s">
        <v>452</v>
      </c>
      <c r="C124" s="64" t="s">
        <v>114</v>
      </c>
      <c r="D124" s="32" t="s">
        <v>436</v>
      </c>
      <c r="E124" s="64" t="s">
        <v>103</v>
      </c>
      <c r="F124" s="65">
        <v>1</v>
      </c>
      <c r="G124" s="66"/>
      <c r="H124" s="66"/>
      <c r="I124" s="66"/>
      <c r="J124" s="66"/>
    </row>
    <row r="125" spans="1:14" s="104" customFormat="1" x14ac:dyDescent="0.25">
      <c r="A125" s="24" t="s">
        <v>52</v>
      </c>
      <c r="B125" s="25"/>
      <c r="C125" s="25"/>
      <c r="D125" s="25" t="s">
        <v>258</v>
      </c>
      <c r="E125" s="25"/>
      <c r="F125" s="25"/>
      <c r="G125" s="114"/>
      <c r="H125" s="114"/>
      <c r="I125" s="115"/>
      <c r="J125" s="115"/>
      <c r="K125" s="77"/>
      <c r="N125" s="105"/>
    </row>
    <row r="126" spans="1:14" ht="30" x14ac:dyDescent="0.25">
      <c r="A126" s="64" t="s">
        <v>325</v>
      </c>
      <c r="B126" s="64">
        <v>98299</v>
      </c>
      <c r="C126" s="64" t="s">
        <v>95</v>
      </c>
      <c r="D126" s="32" t="s">
        <v>399</v>
      </c>
      <c r="E126" s="64" t="s">
        <v>96</v>
      </c>
      <c r="F126" s="65">
        <v>160</v>
      </c>
      <c r="G126" s="66"/>
      <c r="H126" s="66"/>
      <c r="I126" s="66"/>
      <c r="J126" s="66"/>
    </row>
    <row r="127" spans="1:14" x14ac:dyDescent="0.25">
      <c r="A127" s="64" t="s">
        <v>326</v>
      </c>
      <c r="B127" s="64" t="s">
        <v>453</v>
      </c>
      <c r="C127" s="64" t="s">
        <v>114</v>
      </c>
      <c r="D127" s="32" t="s">
        <v>400</v>
      </c>
      <c r="E127" s="64" t="s">
        <v>103</v>
      </c>
      <c r="F127" s="65">
        <v>4</v>
      </c>
      <c r="G127" s="66"/>
      <c r="H127" s="66"/>
      <c r="I127" s="66"/>
      <c r="J127" s="66"/>
    </row>
    <row r="128" spans="1:14" x14ac:dyDescent="0.25">
      <c r="A128" s="64" t="s">
        <v>327</v>
      </c>
      <c r="B128" s="64">
        <v>10268</v>
      </c>
      <c r="C128" s="64" t="s">
        <v>95</v>
      </c>
      <c r="D128" s="32" t="s">
        <v>391</v>
      </c>
      <c r="E128" s="64" t="s">
        <v>103</v>
      </c>
      <c r="F128" s="65">
        <v>4</v>
      </c>
      <c r="G128" s="66"/>
      <c r="H128" s="66"/>
      <c r="I128" s="66"/>
      <c r="J128" s="66"/>
    </row>
    <row r="129" spans="1:14" x14ac:dyDescent="0.25">
      <c r="A129" s="64" t="s">
        <v>328</v>
      </c>
      <c r="B129" s="64">
        <v>12791</v>
      </c>
      <c r="C129" s="64" t="s">
        <v>95</v>
      </c>
      <c r="D129" s="32" t="s">
        <v>241</v>
      </c>
      <c r="E129" s="64" t="s">
        <v>103</v>
      </c>
      <c r="F129" s="65">
        <v>1</v>
      </c>
      <c r="G129" s="66"/>
      <c r="H129" s="66"/>
      <c r="I129" s="66"/>
      <c r="J129" s="66"/>
    </row>
    <row r="130" spans="1:14" x14ac:dyDescent="0.25">
      <c r="A130" s="64" t="s">
        <v>329</v>
      </c>
      <c r="B130" s="64" t="s">
        <v>243</v>
      </c>
      <c r="C130" s="64" t="s">
        <v>4</v>
      </c>
      <c r="D130" s="32" t="s">
        <v>242</v>
      </c>
      <c r="E130" s="64" t="s">
        <v>103</v>
      </c>
      <c r="F130" s="65">
        <v>1</v>
      </c>
      <c r="G130" s="66"/>
      <c r="H130" s="66"/>
      <c r="I130" s="66"/>
      <c r="J130" s="66"/>
    </row>
    <row r="131" spans="1:14" x14ac:dyDescent="0.25">
      <c r="A131" s="64" t="s">
        <v>330</v>
      </c>
      <c r="B131" s="64" t="s">
        <v>245</v>
      </c>
      <c r="C131" s="64" t="s">
        <v>4</v>
      </c>
      <c r="D131" s="32" t="s">
        <v>244</v>
      </c>
      <c r="E131" s="64" t="s">
        <v>219</v>
      </c>
      <c r="F131" s="65">
        <v>1</v>
      </c>
      <c r="G131" s="66"/>
      <c r="H131" s="66"/>
      <c r="I131" s="66"/>
      <c r="J131" s="66"/>
    </row>
    <row r="132" spans="1:14" x14ac:dyDescent="0.25">
      <c r="A132" s="64" t="s">
        <v>408</v>
      </c>
      <c r="B132" s="64">
        <v>1688</v>
      </c>
      <c r="C132" s="32" t="s">
        <v>95</v>
      </c>
      <c r="D132" s="32" t="s">
        <v>257</v>
      </c>
      <c r="E132" s="64" t="s">
        <v>103</v>
      </c>
      <c r="F132" s="65">
        <v>1</v>
      </c>
      <c r="G132" s="66"/>
      <c r="H132" s="66"/>
      <c r="I132" s="66"/>
      <c r="J132" s="66"/>
    </row>
    <row r="133" spans="1:14" x14ac:dyDescent="0.25">
      <c r="A133" s="64" t="s">
        <v>409</v>
      </c>
      <c r="B133" s="70" t="e">
        <f>#REF!</f>
        <v>#REF!</v>
      </c>
      <c r="C133" s="64" t="s">
        <v>114</v>
      </c>
      <c r="D133" s="32" t="s">
        <v>390</v>
      </c>
      <c r="E133" s="64" t="s">
        <v>219</v>
      </c>
      <c r="F133" s="65">
        <v>1</v>
      </c>
      <c r="G133" s="66"/>
      <c r="H133" s="66"/>
      <c r="I133" s="66"/>
      <c r="J133" s="66"/>
    </row>
    <row r="134" spans="1:14" x14ac:dyDescent="0.25">
      <c r="A134" s="64" t="s">
        <v>410</v>
      </c>
      <c r="B134" s="64">
        <v>3252</v>
      </c>
      <c r="C134" s="64" t="s">
        <v>95</v>
      </c>
      <c r="D134" s="32" t="s">
        <v>205</v>
      </c>
      <c r="E134" s="64" t="s">
        <v>103</v>
      </c>
      <c r="F134" s="65">
        <v>10</v>
      </c>
      <c r="G134" s="66"/>
      <c r="H134" s="66"/>
      <c r="I134" s="66"/>
      <c r="J134" s="66"/>
    </row>
    <row r="135" spans="1:14" x14ac:dyDescent="0.25">
      <c r="A135" s="64" t="s">
        <v>411</v>
      </c>
      <c r="B135" s="70" t="e">
        <f>#REF!</f>
        <v>#REF!</v>
      </c>
      <c r="C135" s="64" t="s">
        <v>114</v>
      </c>
      <c r="D135" s="32" t="s">
        <v>389</v>
      </c>
      <c r="E135" s="64" t="s">
        <v>219</v>
      </c>
      <c r="F135" s="65">
        <v>1</v>
      </c>
      <c r="G135" s="66"/>
      <c r="H135" s="66"/>
      <c r="I135" s="66"/>
      <c r="J135" s="66"/>
    </row>
    <row r="136" spans="1:14" s="104" customFormat="1" x14ac:dyDescent="0.25">
      <c r="A136" s="24" t="s">
        <v>53</v>
      </c>
      <c r="B136" s="25"/>
      <c r="C136" s="25"/>
      <c r="D136" s="25" t="s">
        <v>254</v>
      </c>
      <c r="E136" s="25"/>
      <c r="F136" s="25"/>
      <c r="G136" s="114"/>
      <c r="H136" s="114"/>
      <c r="I136" s="115"/>
      <c r="J136" s="115"/>
      <c r="K136" s="77"/>
      <c r="N136" s="105"/>
    </row>
    <row r="137" spans="1:14" x14ac:dyDescent="0.25">
      <c r="A137" s="64" t="s">
        <v>331</v>
      </c>
      <c r="B137" s="64" t="s">
        <v>256</v>
      </c>
      <c r="C137" s="64" t="s">
        <v>4</v>
      </c>
      <c r="D137" s="32" t="s">
        <v>255</v>
      </c>
      <c r="E137" s="64" t="s">
        <v>96</v>
      </c>
      <c r="F137" s="65">
        <v>1870</v>
      </c>
      <c r="G137" s="66"/>
      <c r="H137" s="66"/>
      <c r="I137" s="66"/>
      <c r="J137" s="66"/>
    </row>
    <row r="138" spans="1:14" x14ac:dyDescent="0.25">
      <c r="A138" s="64" t="s">
        <v>412</v>
      </c>
      <c r="B138" s="64">
        <v>10268</v>
      </c>
      <c r="C138" s="64" t="s">
        <v>95</v>
      </c>
      <c r="D138" s="32" t="s">
        <v>391</v>
      </c>
      <c r="E138" s="64" t="s">
        <v>103</v>
      </c>
      <c r="F138" s="65">
        <v>18</v>
      </c>
      <c r="G138" s="66"/>
      <c r="H138" s="66"/>
      <c r="I138" s="66"/>
      <c r="J138" s="66"/>
    </row>
    <row r="139" spans="1:14" ht="30" x14ac:dyDescent="0.25">
      <c r="A139" s="64" t="s">
        <v>413</v>
      </c>
      <c r="B139" s="64" t="s">
        <v>249</v>
      </c>
      <c r="C139" s="64" t="s">
        <v>4</v>
      </c>
      <c r="D139" s="32" t="s">
        <v>250</v>
      </c>
      <c r="E139" s="64" t="s">
        <v>103</v>
      </c>
      <c r="F139" s="65">
        <v>4</v>
      </c>
      <c r="G139" s="66"/>
      <c r="H139" s="66"/>
      <c r="I139" s="66"/>
      <c r="J139" s="66"/>
    </row>
    <row r="140" spans="1:14" s="104" customFormat="1" x14ac:dyDescent="0.25">
      <c r="A140" s="24" t="s">
        <v>54</v>
      </c>
      <c r="B140" s="25"/>
      <c r="C140" s="25"/>
      <c r="D140" s="25" t="s">
        <v>251</v>
      </c>
      <c r="E140" s="25"/>
      <c r="F140" s="25"/>
      <c r="G140" s="114"/>
      <c r="H140" s="114"/>
      <c r="I140" s="115"/>
      <c r="J140" s="115"/>
      <c r="K140" s="77"/>
      <c r="N140" s="105"/>
    </row>
    <row r="141" spans="1:14" x14ac:dyDescent="0.25">
      <c r="A141" s="64" t="s">
        <v>332</v>
      </c>
      <c r="B141" s="64" t="s">
        <v>253</v>
      </c>
      <c r="C141" s="64" t="s">
        <v>4</v>
      </c>
      <c r="D141" s="32" t="s">
        <v>252</v>
      </c>
      <c r="E141" s="64" t="s">
        <v>103</v>
      </c>
      <c r="F141" s="65">
        <v>37</v>
      </c>
      <c r="G141" s="66"/>
      <c r="H141" s="66"/>
      <c r="I141" s="66"/>
      <c r="J141" s="66"/>
    </row>
    <row r="142" spans="1:14" s="104" customFormat="1" x14ac:dyDescent="0.25">
      <c r="A142" s="24" t="s">
        <v>55</v>
      </c>
      <c r="B142" s="25"/>
      <c r="C142" s="25"/>
      <c r="D142" s="25" t="s">
        <v>206</v>
      </c>
      <c r="E142" s="25"/>
      <c r="F142" s="25"/>
      <c r="G142" s="114"/>
      <c r="H142" s="114"/>
      <c r="I142" s="115"/>
      <c r="J142" s="115"/>
      <c r="K142" s="77"/>
      <c r="N142" s="105"/>
    </row>
    <row r="143" spans="1:14" ht="30" x14ac:dyDescent="0.25">
      <c r="A143" s="64" t="s">
        <v>333</v>
      </c>
      <c r="B143" s="64" t="s">
        <v>208</v>
      </c>
      <c r="C143" s="64" t="s">
        <v>4</v>
      </c>
      <c r="D143" s="32" t="s">
        <v>392</v>
      </c>
      <c r="E143" s="64" t="s">
        <v>96</v>
      </c>
      <c r="F143" s="65">
        <f>20*3</f>
        <v>60</v>
      </c>
      <c r="G143" s="66"/>
      <c r="H143" s="66"/>
      <c r="I143" s="66"/>
      <c r="J143" s="66"/>
    </row>
    <row r="144" spans="1:14" ht="30" x14ac:dyDescent="0.25">
      <c r="A144" s="64" t="s">
        <v>334</v>
      </c>
      <c r="B144" s="64" t="s">
        <v>394</v>
      </c>
      <c r="C144" s="64" t="s">
        <v>4</v>
      </c>
      <c r="D144" s="32" t="s">
        <v>393</v>
      </c>
      <c r="E144" s="64" t="s">
        <v>96</v>
      </c>
      <c r="F144" s="65">
        <f>18*3</f>
        <v>54</v>
      </c>
      <c r="G144" s="66"/>
      <c r="H144" s="66"/>
      <c r="I144" s="66"/>
      <c r="J144" s="66"/>
    </row>
    <row r="145" spans="1:14" x14ac:dyDescent="0.25">
      <c r="A145" s="64" t="s">
        <v>335</v>
      </c>
      <c r="B145" s="64" t="s">
        <v>247</v>
      </c>
      <c r="C145" s="64" t="s">
        <v>235</v>
      </c>
      <c r="D145" s="32" t="s">
        <v>248</v>
      </c>
      <c r="E145" s="64" t="s">
        <v>103</v>
      </c>
      <c r="F145" s="65">
        <v>54</v>
      </c>
      <c r="G145" s="66"/>
      <c r="H145" s="66"/>
      <c r="I145" s="66"/>
      <c r="J145" s="66"/>
    </row>
    <row r="146" spans="1:14" ht="30" x14ac:dyDescent="0.25">
      <c r="A146" s="64" t="s">
        <v>336</v>
      </c>
      <c r="B146" s="64">
        <v>91940</v>
      </c>
      <c r="C146" s="64" t="s">
        <v>13</v>
      </c>
      <c r="D146" s="32" t="s">
        <v>110</v>
      </c>
      <c r="E146" s="64" t="s">
        <v>103</v>
      </c>
      <c r="F146" s="65">
        <v>38</v>
      </c>
      <c r="G146" s="66"/>
      <c r="H146" s="66"/>
      <c r="I146" s="66"/>
      <c r="J146" s="66"/>
    </row>
    <row r="147" spans="1:14" ht="30" x14ac:dyDescent="0.25">
      <c r="A147" s="64" t="s">
        <v>414</v>
      </c>
      <c r="B147" s="64" t="s">
        <v>395</v>
      </c>
      <c r="C147" s="64" t="s">
        <v>4</v>
      </c>
      <c r="D147" s="32" t="s">
        <v>396</v>
      </c>
      <c r="E147" s="64" t="s">
        <v>103</v>
      </c>
      <c r="F147" s="65">
        <v>18</v>
      </c>
      <c r="G147" s="66"/>
      <c r="H147" s="66"/>
      <c r="I147" s="66"/>
      <c r="J147" s="66"/>
    </row>
    <row r="148" spans="1:14" ht="30" x14ac:dyDescent="0.25">
      <c r="A148" s="64" t="s">
        <v>415</v>
      </c>
      <c r="B148" s="64" t="s">
        <v>398</v>
      </c>
      <c r="C148" s="64" t="s">
        <v>4</v>
      </c>
      <c r="D148" s="32" t="s">
        <v>397</v>
      </c>
      <c r="E148" s="64" t="s">
        <v>103</v>
      </c>
      <c r="F148" s="65">
        <v>1</v>
      </c>
      <c r="G148" s="66"/>
      <c r="H148" s="66"/>
      <c r="I148" s="66"/>
      <c r="J148" s="66"/>
    </row>
    <row r="149" spans="1:14" ht="30" x14ac:dyDescent="0.25">
      <c r="A149" s="64" t="s">
        <v>416</v>
      </c>
      <c r="B149" s="64">
        <v>95802</v>
      </c>
      <c r="C149" s="64" t="s">
        <v>13</v>
      </c>
      <c r="D149" s="32" t="s">
        <v>213</v>
      </c>
      <c r="E149" s="64" t="s">
        <v>103</v>
      </c>
      <c r="F149" s="65">
        <v>15</v>
      </c>
      <c r="G149" s="66"/>
      <c r="H149" s="66"/>
      <c r="I149" s="66"/>
      <c r="J149" s="66"/>
    </row>
    <row r="150" spans="1:14" x14ac:dyDescent="0.25">
      <c r="A150" s="64" t="s">
        <v>417</v>
      </c>
      <c r="B150" s="64">
        <v>11303</v>
      </c>
      <c r="C150" s="64" t="s">
        <v>95</v>
      </c>
      <c r="D150" s="32" t="s">
        <v>240</v>
      </c>
      <c r="E150" s="64" t="s">
        <v>103</v>
      </c>
      <c r="F150" s="65">
        <v>33</v>
      </c>
      <c r="G150" s="66"/>
      <c r="H150" s="66"/>
      <c r="I150" s="66"/>
      <c r="J150" s="66"/>
    </row>
    <row r="151" spans="1:14" s="104" customFormat="1" x14ac:dyDescent="0.25">
      <c r="A151" s="24" t="s">
        <v>418</v>
      </c>
      <c r="B151" s="25"/>
      <c r="C151" s="25"/>
      <c r="D151" s="25" t="s">
        <v>220</v>
      </c>
      <c r="E151" s="25"/>
      <c r="F151" s="25"/>
      <c r="G151" s="114"/>
      <c r="H151" s="114"/>
      <c r="I151" s="115"/>
      <c r="J151" s="115"/>
      <c r="K151" s="77"/>
      <c r="N151" s="105"/>
    </row>
    <row r="152" spans="1:14" ht="30" x14ac:dyDescent="0.25">
      <c r="A152" s="64" t="s">
        <v>305</v>
      </c>
      <c r="B152" s="64">
        <v>724</v>
      </c>
      <c r="C152" s="64" t="s">
        <v>95</v>
      </c>
      <c r="D152" s="32" t="s">
        <v>221</v>
      </c>
      <c r="E152" s="64" t="s">
        <v>103</v>
      </c>
      <c r="F152" s="65">
        <v>8</v>
      </c>
      <c r="G152" s="66"/>
      <c r="H152" s="66"/>
      <c r="I152" s="66"/>
      <c r="J152" s="66"/>
    </row>
    <row r="153" spans="1:14" x14ac:dyDescent="0.25">
      <c r="A153" s="64" t="s">
        <v>306</v>
      </c>
      <c r="B153" s="64">
        <v>9816</v>
      </c>
      <c r="C153" s="64" t="s">
        <v>95</v>
      </c>
      <c r="D153" s="32" t="s">
        <v>223</v>
      </c>
      <c r="E153" s="64" t="s">
        <v>103</v>
      </c>
      <c r="F153" s="65">
        <v>16</v>
      </c>
      <c r="G153" s="66"/>
      <c r="H153" s="66"/>
      <c r="I153" s="66"/>
      <c r="J153" s="66"/>
    </row>
    <row r="154" spans="1:14" x14ac:dyDescent="0.25">
      <c r="A154" s="64" t="s">
        <v>307</v>
      </c>
      <c r="B154" s="64">
        <v>12494</v>
      </c>
      <c r="C154" s="64" t="s">
        <v>95</v>
      </c>
      <c r="D154" s="32" t="s">
        <v>224</v>
      </c>
      <c r="E154" s="64" t="s">
        <v>103</v>
      </c>
      <c r="F154" s="65">
        <v>8</v>
      </c>
      <c r="G154" s="66"/>
      <c r="H154" s="66"/>
      <c r="I154" s="66"/>
      <c r="J154" s="66"/>
    </row>
    <row r="155" spans="1:14" x14ac:dyDescent="0.25">
      <c r="A155" s="64" t="s">
        <v>308</v>
      </c>
      <c r="B155" s="64">
        <v>9832</v>
      </c>
      <c r="C155" s="64" t="s">
        <v>95</v>
      </c>
      <c r="D155" s="32" t="s">
        <v>225</v>
      </c>
      <c r="E155" s="64" t="s">
        <v>103</v>
      </c>
      <c r="F155" s="65">
        <v>8</v>
      </c>
      <c r="G155" s="66"/>
      <c r="H155" s="66"/>
      <c r="I155" s="66"/>
      <c r="J155" s="66"/>
    </row>
    <row r="156" spans="1:14" x14ac:dyDescent="0.25">
      <c r="A156" s="85"/>
      <c r="B156" s="86"/>
      <c r="C156" s="86"/>
      <c r="D156" s="86"/>
      <c r="E156" s="86"/>
      <c r="F156" s="86"/>
      <c r="G156" s="86"/>
      <c r="H156" s="86"/>
      <c r="I156" s="86"/>
      <c r="J156" s="87"/>
    </row>
    <row r="157" spans="1:14" s="101" customFormat="1" x14ac:dyDescent="0.25">
      <c r="A157" s="3">
        <v>10</v>
      </c>
      <c r="B157" s="4"/>
      <c r="C157" s="4"/>
      <c r="D157" s="4" t="s">
        <v>120</v>
      </c>
      <c r="E157" s="4"/>
      <c r="F157" s="4"/>
      <c r="G157" s="112"/>
      <c r="H157" s="112"/>
      <c r="I157" s="108"/>
      <c r="J157" s="108"/>
      <c r="K157" s="77"/>
      <c r="N157" s="102"/>
    </row>
    <row r="158" spans="1:14" x14ac:dyDescent="0.25">
      <c r="A158" s="64" t="s">
        <v>78</v>
      </c>
      <c r="B158" s="64" t="s">
        <v>364</v>
      </c>
      <c r="C158" s="32" t="s">
        <v>95</v>
      </c>
      <c r="D158" s="74" t="s">
        <v>261</v>
      </c>
      <c r="E158" s="64" t="s">
        <v>103</v>
      </c>
      <c r="F158" s="129">
        <v>10</v>
      </c>
      <c r="G158" s="66"/>
      <c r="H158" s="66"/>
      <c r="I158" s="69"/>
      <c r="J158" s="69"/>
    </row>
    <row r="159" spans="1:14" x14ac:dyDescent="0.25">
      <c r="A159" s="64" t="s">
        <v>56</v>
      </c>
      <c r="B159" s="64" t="s">
        <v>363</v>
      </c>
      <c r="C159" s="32" t="s">
        <v>95</v>
      </c>
      <c r="D159" s="74" t="s">
        <v>339</v>
      </c>
      <c r="E159" s="64" t="s">
        <v>103</v>
      </c>
      <c r="F159" s="129">
        <v>10</v>
      </c>
      <c r="G159" s="66"/>
      <c r="H159" s="66"/>
      <c r="I159" s="69"/>
      <c r="J159" s="69"/>
    </row>
    <row r="160" spans="1:14" ht="30" x14ac:dyDescent="0.25">
      <c r="A160" s="64" t="s">
        <v>419</v>
      </c>
      <c r="B160" s="64" t="s">
        <v>403</v>
      </c>
      <c r="C160" s="32" t="s">
        <v>4</v>
      </c>
      <c r="D160" s="74" t="s">
        <v>402</v>
      </c>
      <c r="E160" s="64" t="s">
        <v>103</v>
      </c>
      <c r="F160" s="129">
        <v>3</v>
      </c>
      <c r="G160" s="66"/>
      <c r="H160" s="66"/>
      <c r="I160" s="69"/>
      <c r="J160" s="69"/>
    </row>
    <row r="161" spans="1:14" x14ac:dyDescent="0.25">
      <c r="A161" s="85"/>
      <c r="B161" s="86"/>
      <c r="C161" s="86"/>
      <c r="D161" s="86"/>
      <c r="E161" s="86"/>
      <c r="F161" s="86"/>
      <c r="G161" s="86"/>
      <c r="H161" s="86"/>
      <c r="I161" s="86"/>
      <c r="J161" s="87"/>
    </row>
    <row r="162" spans="1:14" s="101" customFormat="1" x14ac:dyDescent="0.25">
      <c r="A162" s="3">
        <v>11</v>
      </c>
      <c r="B162" s="4"/>
      <c r="C162" s="4"/>
      <c r="D162" s="4" t="s">
        <v>121</v>
      </c>
      <c r="E162" s="4"/>
      <c r="F162" s="4"/>
      <c r="G162" s="112"/>
      <c r="H162" s="112"/>
      <c r="I162" s="108"/>
      <c r="J162" s="108"/>
      <c r="K162" s="77"/>
      <c r="N162" s="102"/>
    </row>
    <row r="163" spans="1:14" ht="30" x14ac:dyDescent="0.25">
      <c r="A163" s="64" t="s">
        <v>57</v>
      </c>
      <c r="B163" s="64">
        <v>9842</v>
      </c>
      <c r="C163" s="32" t="s">
        <v>95</v>
      </c>
      <c r="D163" s="74" t="s">
        <v>345</v>
      </c>
      <c r="E163" s="64" t="s">
        <v>96</v>
      </c>
      <c r="F163" s="65">
        <v>30</v>
      </c>
      <c r="G163" s="66"/>
      <c r="H163" s="66"/>
      <c r="I163" s="66"/>
      <c r="J163" s="66"/>
    </row>
    <row r="164" spans="1:14" ht="30" x14ac:dyDescent="0.25">
      <c r="A164" s="64" t="s">
        <v>58</v>
      </c>
      <c r="B164" s="64">
        <v>89714</v>
      </c>
      <c r="C164" s="64" t="s">
        <v>13</v>
      </c>
      <c r="D164" s="74" t="s">
        <v>346</v>
      </c>
      <c r="E164" s="64" t="s">
        <v>96</v>
      </c>
      <c r="F164" s="65">
        <v>1.5</v>
      </c>
      <c r="G164" s="66"/>
      <c r="H164" s="66"/>
      <c r="I164" s="66"/>
      <c r="J164" s="66"/>
    </row>
    <row r="165" spans="1:14" ht="45" x14ac:dyDescent="0.25">
      <c r="A165" s="64" t="s">
        <v>420</v>
      </c>
      <c r="B165" s="64">
        <v>97331</v>
      </c>
      <c r="C165" s="64" t="s">
        <v>13</v>
      </c>
      <c r="D165" s="32" t="s">
        <v>347</v>
      </c>
      <c r="E165" s="64" t="s">
        <v>96</v>
      </c>
      <c r="F165" s="65">
        <v>10</v>
      </c>
      <c r="G165" s="66"/>
      <c r="H165" s="66"/>
      <c r="I165" s="66"/>
      <c r="J165" s="66"/>
    </row>
    <row r="166" spans="1:14" ht="45" x14ac:dyDescent="0.25">
      <c r="A166" s="64" t="s">
        <v>59</v>
      </c>
      <c r="B166" s="64">
        <v>97332</v>
      </c>
      <c r="C166" s="64" t="s">
        <v>13</v>
      </c>
      <c r="D166" s="32" t="s">
        <v>348</v>
      </c>
      <c r="E166" s="64" t="s">
        <v>96</v>
      </c>
      <c r="F166" s="65">
        <v>20</v>
      </c>
      <c r="G166" s="66"/>
      <c r="H166" s="66"/>
      <c r="I166" s="66"/>
      <c r="J166" s="66"/>
    </row>
    <row r="167" spans="1:14" ht="45" x14ac:dyDescent="0.25">
      <c r="A167" s="64" t="s">
        <v>60</v>
      </c>
      <c r="B167" s="64">
        <v>97334</v>
      </c>
      <c r="C167" s="64" t="s">
        <v>13</v>
      </c>
      <c r="D167" s="32" t="s">
        <v>349</v>
      </c>
      <c r="E167" s="64" t="s">
        <v>96</v>
      </c>
      <c r="F167" s="65">
        <v>10</v>
      </c>
      <c r="G167" s="66"/>
      <c r="H167" s="66"/>
      <c r="I167" s="66"/>
      <c r="J167" s="66"/>
    </row>
    <row r="168" spans="1:14" collapsed="1" x14ac:dyDescent="0.25">
      <c r="A168" s="64" t="s">
        <v>122</v>
      </c>
      <c r="B168" s="64" t="s">
        <v>350</v>
      </c>
      <c r="C168" s="32" t="s">
        <v>351</v>
      </c>
      <c r="D168" s="74" t="s">
        <v>343</v>
      </c>
      <c r="E168" s="64" t="s">
        <v>103</v>
      </c>
      <c r="F168" s="65">
        <v>3</v>
      </c>
      <c r="G168" s="66"/>
      <c r="H168" s="66"/>
      <c r="I168" s="66"/>
      <c r="J168" s="66"/>
    </row>
    <row r="169" spans="1:14" collapsed="1" x14ac:dyDescent="0.25">
      <c r="A169" s="64" t="s">
        <v>123</v>
      </c>
      <c r="B169" s="64" t="s">
        <v>354</v>
      </c>
      <c r="C169" s="32" t="s">
        <v>351</v>
      </c>
      <c r="D169" s="74" t="s">
        <v>344</v>
      </c>
      <c r="E169" s="64" t="s">
        <v>103</v>
      </c>
      <c r="F169" s="65">
        <v>1</v>
      </c>
      <c r="G169" s="66"/>
      <c r="H169" s="66"/>
      <c r="I169" s="66"/>
      <c r="J169" s="66"/>
    </row>
    <row r="170" spans="1:14" collapsed="1" x14ac:dyDescent="0.25">
      <c r="A170" s="64" t="s">
        <v>124</v>
      </c>
      <c r="B170" s="64" t="s">
        <v>353</v>
      </c>
      <c r="C170" s="32" t="s">
        <v>351</v>
      </c>
      <c r="D170" s="74" t="s">
        <v>352</v>
      </c>
      <c r="E170" s="64" t="s">
        <v>103</v>
      </c>
      <c r="F170" s="65">
        <v>1</v>
      </c>
      <c r="G170" s="66"/>
      <c r="H170" s="66"/>
      <c r="I170" s="66"/>
      <c r="J170" s="66"/>
    </row>
    <row r="171" spans="1:14" ht="36.75" customHeight="1" collapsed="1" x14ac:dyDescent="0.25">
      <c r="A171" s="64" t="s">
        <v>421</v>
      </c>
      <c r="B171" s="64" t="s">
        <v>355</v>
      </c>
      <c r="C171" s="32" t="s">
        <v>356</v>
      </c>
      <c r="D171" s="74" t="s">
        <v>440</v>
      </c>
      <c r="E171" s="64" t="s">
        <v>103</v>
      </c>
      <c r="F171" s="65">
        <v>1</v>
      </c>
      <c r="G171" s="66"/>
      <c r="H171" s="66"/>
      <c r="I171" s="66"/>
      <c r="J171" s="66"/>
    </row>
    <row r="172" spans="1:14" ht="30" x14ac:dyDescent="0.25">
      <c r="A172" s="64" t="s">
        <v>422</v>
      </c>
      <c r="B172" s="64" t="s">
        <v>454</v>
      </c>
      <c r="C172" s="64" t="s">
        <v>114</v>
      </c>
      <c r="D172" s="32" t="s">
        <v>441</v>
      </c>
      <c r="E172" s="64" t="s">
        <v>103</v>
      </c>
      <c r="F172" s="65">
        <v>1</v>
      </c>
      <c r="G172" s="66"/>
      <c r="H172" s="66"/>
      <c r="I172" s="66"/>
      <c r="J172" s="66"/>
    </row>
    <row r="173" spans="1:14" ht="32.25" customHeight="1" x14ac:dyDescent="0.25">
      <c r="A173" s="64" t="s">
        <v>125</v>
      </c>
      <c r="B173" s="64" t="s">
        <v>116</v>
      </c>
      <c r="C173" s="64" t="s">
        <v>114</v>
      </c>
      <c r="D173" s="32" t="s">
        <v>438</v>
      </c>
      <c r="E173" s="64" t="s">
        <v>103</v>
      </c>
      <c r="F173" s="65">
        <v>1</v>
      </c>
      <c r="G173" s="66"/>
      <c r="H173" s="66"/>
      <c r="I173" s="66"/>
      <c r="J173" s="66"/>
      <c r="K173" s="63"/>
    </row>
    <row r="174" spans="1:14" ht="45" customHeight="1" x14ac:dyDescent="0.25">
      <c r="A174" s="64" t="s">
        <v>423</v>
      </c>
      <c r="B174" s="64" t="s">
        <v>117</v>
      </c>
      <c r="C174" s="64" t="s">
        <v>114</v>
      </c>
      <c r="D174" s="32" t="s">
        <v>439</v>
      </c>
      <c r="E174" s="64" t="s">
        <v>103</v>
      </c>
      <c r="F174" s="65">
        <v>1</v>
      </c>
      <c r="G174" s="66"/>
      <c r="H174" s="66"/>
      <c r="I174" s="66"/>
      <c r="J174" s="66"/>
      <c r="K174" s="63"/>
    </row>
    <row r="175" spans="1:14" x14ac:dyDescent="0.25">
      <c r="A175" s="64" t="s">
        <v>424</v>
      </c>
      <c r="B175" s="64" t="s">
        <v>118</v>
      </c>
      <c r="C175" s="64" t="s">
        <v>114</v>
      </c>
      <c r="D175" s="32" t="s">
        <v>357</v>
      </c>
      <c r="E175" s="64" t="s">
        <v>103</v>
      </c>
      <c r="F175" s="65">
        <v>1</v>
      </c>
      <c r="G175" s="66"/>
      <c r="H175" s="66"/>
      <c r="I175" s="66"/>
      <c r="J175" s="66"/>
    </row>
    <row r="176" spans="1:14" x14ac:dyDescent="0.25">
      <c r="A176" s="64" t="s">
        <v>442</v>
      </c>
      <c r="B176" s="64" t="s">
        <v>358</v>
      </c>
      <c r="C176" s="64" t="s">
        <v>114</v>
      </c>
      <c r="D176" s="32" t="s">
        <v>359</v>
      </c>
      <c r="E176" s="64" t="s">
        <v>103</v>
      </c>
      <c r="F176" s="65">
        <v>1</v>
      </c>
      <c r="G176" s="66"/>
      <c r="H176" s="66"/>
      <c r="I176" s="66"/>
      <c r="J176" s="66"/>
    </row>
    <row r="177" spans="1:14" x14ac:dyDescent="0.25">
      <c r="A177" s="64" t="s">
        <v>443</v>
      </c>
      <c r="B177" s="64" t="s">
        <v>360</v>
      </c>
      <c r="C177" s="64" t="s">
        <v>95</v>
      </c>
      <c r="D177" s="32" t="s">
        <v>361</v>
      </c>
      <c r="E177" s="64" t="s">
        <v>84</v>
      </c>
      <c r="F177" s="65">
        <f>0.6*(F164+F165+F166)</f>
        <v>18.899999999999999</v>
      </c>
      <c r="G177" s="66"/>
      <c r="H177" s="66"/>
      <c r="I177" s="66"/>
      <c r="J177" s="66"/>
    </row>
    <row r="178" spans="1:14" x14ac:dyDescent="0.25">
      <c r="A178" s="85"/>
      <c r="B178" s="86"/>
      <c r="C178" s="86"/>
      <c r="D178" s="86"/>
      <c r="E178" s="86"/>
      <c r="F178" s="86"/>
      <c r="G178" s="86"/>
      <c r="H178" s="86"/>
      <c r="I178" s="86"/>
      <c r="J178" s="87"/>
    </row>
    <row r="179" spans="1:14" s="101" customFormat="1" x14ac:dyDescent="0.25">
      <c r="A179" s="3">
        <v>12</v>
      </c>
      <c r="B179" s="4"/>
      <c r="C179" s="4"/>
      <c r="D179" s="4" t="s">
        <v>14</v>
      </c>
      <c r="E179" s="4"/>
      <c r="F179" s="4"/>
      <c r="G179" s="112"/>
      <c r="H179" s="112"/>
      <c r="I179" s="113"/>
      <c r="J179" s="113"/>
      <c r="K179" s="77"/>
      <c r="N179" s="102"/>
    </row>
    <row r="180" spans="1:14" x14ac:dyDescent="0.25">
      <c r="A180" s="64" t="s">
        <v>61</v>
      </c>
      <c r="B180" s="32" t="s">
        <v>455</v>
      </c>
      <c r="C180" s="64" t="s">
        <v>114</v>
      </c>
      <c r="D180" s="32" t="s">
        <v>386</v>
      </c>
      <c r="E180" s="64" t="s">
        <v>262</v>
      </c>
      <c r="F180" s="65">
        <v>1</v>
      </c>
      <c r="G180" s="69"/>
      <c r="H180" s="69"/>
      <c r="I180" s="69"/>
      <c r="J180" s="69"/>
      <c r="L180" s="71"/>
    </row>
    <row r="181" spans="1:14" ht="45" x14ac:dyDescent="0.25">
      <c r="A181" s="64" t="s">
        <v>62</v>
      </c>
      <c r="B181" s="68" t="e">
        <f>#REF!</f>
        <v>#REF!</v>
      </c>
      <c r="C181" s="64" t="s">
        <v>114</v>
      </c>
      <c r="D181" s="32" t="s">
        <v>266</v>
      </c>
      <c r="E181" s="64" t="s">
        <v>219</v>
      </c>
      <c r="F181" s="65">
        <v>1</v>
      </c>
      <c r="G181" s="69"/>
      <c r="H181" s="69"/>
      <c r="I181" s="69"/>
      <c r="J181" s="69"/>
      <c r="L181" s="71"/>
    </row>
    <row r="182" spans="1:14" ht="58.5" customHeight="1" x14ac:dyDescent="0.25">
      <c r="A182" s="64" t="s">
        <v>63</v>
      </c>
      <c r="B182" s="68" t="e">
        <f>#REF!</f>
        <v>#REF!</v>
      </c>
      <c r="C182" s="64" t="s">
        <v>114</v>
      </c>
      <c r="D182" s="32" t="s">
        <v>458</v>
      </c>
      <c r="E182" s="64" t="s">
        <v>219</v>
      </c>
      <c r="F182" s="65">
        <v>1</v>
      </c>
      <c r="G182" s="69"/>
      <c r="H182" s="69"/>
      <c r="I182" s="69"/>
      <c r="J182" s="69"/>
    </row>
    <row r="183" spans="1:14" ht="60" x14ac:dyDescent="0.25">
      <c r="A183" s="64" t="s">
        <v>64</v>
      </c>
      <c r="B183" s="68" t="e">
        <f>#REF!</f>
        <v>#REF!</v>
      </c>
      <c r="C183" s="64" t="s">
        <v>114</v>
      </c>
      <c r="D183" s="32" t="s">
        <v>444</v>
      </c>
      <c r="E183" s="64" t="s">
        <v>262</v>
      </c>
      <c r="F183" s="65">
        <v>1</v>
      </c>
      <c r="G183" s="69"/>
      <c r="H183" s="69"/>
      <c r="I183" s="69"/>
      <c r="J183" s="69"/>
    </row>
    <row r="184" spans="1:14" ht="60" x14ac:dyDescent="0.25">
      <c r="A184" s="64" t="s">
        <v>79</v>
      </c>
      <c r="B184" s="68" t="e">
        <f>#REF!</f>
        <v>#REF!</v>
      </c>
      <c r="C184" s="64" t="s">
        <v>114</v>
      </c>
      <c r="D184" s="32" t="s">
        <v>370</v>
      </c>
      <c r="E184" s="64" t="s">
        <v>262</v>
      </c>
      <c r="F184" s="65">
        <v>1</v>
      </c>
      <c r="G184" s="69"/>
      <c r="H184" s="69"/>
      <c r="I184" s="69"/>
      <c r="J184" s="69"/>
    </row>
    <row r="185" spans="1:14" collapsed="1" x14ac:dyDescent="0.25">
      <c r="A185" s="110"/>
      <c r="B185" s="111"/>
      <c r="C185" s="111"/>
      <c r="D185" s="111"/>
      <c r="E185" s="111"/>
      <c r="F185" s="111"/>
      <c r="G185" s="111"/>
      <c r="H185" s="111"/>
      <c r="I185" s="111"/>
      <c r="J185" s="87"/>
    </row>
    <row r="186" spans="1:14" s="101" customFormat="1" x14ac:dyDescent="0.25">
      <c r="A186" s="3">
        <v>13</v>
      </c>
      <c r="B186" s="4"/>
      <c r="C186" s="4"/>
      <c r="D186" s="4" t="s">
        <v>15</v>
      </c>
      <c r="E186" s="4"/>
      <c r="F186" s="4"/>
      <c r="G186" s="112"/>
      <c r="H186" s="112"/>
      <c r="I186" s="113"/>
      <c r="J186" s="113"/>
      <c r="K186" s="77"/>
      <c r="N186" s="102"/>
    </row>
    <row r="187" spans="1:14" ht="30" x14ac:dyDescent="0.25">
      <c r="A187" s="64" t="s">
        <v>80</v>
      </c>
      <c r="B187" s="64" t="s">
        <v>16</v>
      </c>
      <c r="C187" s="64" t="s">
        <v>4</v>
      </c>
      <c r="D187" s="32" t="s">
        <v>19</v>
      </c>
      <c r="E187" s="64" t="s">
        <v>93</v>
      </c>
      <c r="F187" s="130">
        <v>129.53829999999999</v>
      </c>
      <c r="G187" s="69"/>
      <c r="H187" s="69"/>
      <c r="I187" s="69"/>
      <c r="J187" s="69"/>
    </row>
    <row r="188" spans="1:14" ht="30" x14ac:dyDescent="0.25">
      <c r="A188" s="64" t="s">
        <v>81</v>
      </c>
      <c r="B188" s="64" t="s">
        <v>17</v>
      </c>
      <c r="C188" s="64" t="s">
        <v>4</v>
      </c>
      <c r="D188" s="32" t="s">
        <v>18</v>
      </c>
      <c r="E188" s="64" t="s">
        <v>93</v>
      </c>
      <c r="F188" s="130">
        <v>218.27</v>
      </c>
      <c r="G188" s="82"/>
      <c r="H188" s="69"/>
      <c r="I188" s="69"/>
      <c r="J188" s="69"/>
    </row>
    <row r="189" spans="1:14" ht="30" x14ac:dyDescent="0.25">
      <c r="A189" s="64" t="s">
        <v>82</v>
      </c>
      <c r="B189" s="64" t="s">
        <v>20</v>
      </c>
      <c r="C189" s="64" t="s">
        <v>4</v>
      </c>
      <c r="D189" s="32" t="s">
        <v>21</v>
      </c>
      <c r="E189" s="64" t="s">
        <v>93</v>
      </c>
      <c r="F189" s="130">
        <v>129.53829999999999</v>
      </c>
      <c r="G189" s="69"/>
      <c r="H189" s="69"/>
      <c r="I189" s="69"/>
      <c r="J189" s="69"/>
    </row>
    <row r="190" spans="1:14" ht="30" x14ac:dyDescent="0.25">
      <c r="A190" s="64" t="s">
        <v>83</v>
      </c>
      <c r="B190" s="64" t="s">
        <v>375</v>
      </c>
      <c r="C190" s="64" t="s">
        <v>4</v>
      </c>
      <c r="D190" s="32" t="s">
        <v>22</v>
      </c>
      <c r="E190" s="64" t="s">
        <v>93</v>
      </c>
      <c r="F190" s="130">
        <v>372.48</v>
      </c>
      <c r="G190" s="69"/>
      <c r="H190" s="69"/>
      <c r="I190" s="69"/>
      <c r="J190" s="69"/>
    </row>
    <row r="191" spans="1:14" ht="30" x14ac:dyDescent="0.25">
      <c r="A191" s="64" t="s">
        <v>337</v>
      </c>
      <c r="B191" s="64" t="s">
        <v>192</v>
      </c>
      <c r="C191" s="64" t="s">
        <v>4</v>
      </c>
      <c r="D191" s="32" t="s">
        <v>193</v>
      </c>
      <c r="E191" s="64" t="s">
        <v>96</v>
      </c>
      <c r="F191" s="130">
        <v>25.130000000000003</v>
      </c>
      <c r="G191" s="66"/>
      <c r="H191" s="66"/>
      <c r="I191" s="69"/>
      <c r="J191" s="66"/>
    </row>
    <row r="192" spans="1:14" x14ac:dyDescent="0.25">
      <c r="A192" s="110"/>
      <c r="B192" s="111"/>
      <c r="C192" s="111"/>
      <c r="D192" s="111"/>
      <c r="E192" s="111"/>
      <c r="F192" s="111"/>
      <c r="G192" s="111"/>
      <c r="H192" s="111"/>
      <c r="I192" s="111"/>
      <c r="J192" s="87"/>
    </row>
    <row r="193" spans="1:14" s="101" customFormat="1" x14ac:dyDescent="0.25">
      <c r="A193" s="3">
        <v>14</v>
      </c>
      <c r="B193" s="4"/>
      <c r="C193" s="4"/>
      <c r="D193" s="4" t="s">
        <v>126</v>
      </c>
      <c r="E193" s="4"/>
      <c r="F193" s="4"/>
      <c r="G193" s="112"/>
      <c r="H193" s="112"/>
      <c r="I193" s="113"/>
      <c r="J193" s="113"/>
      <c r="K193" s="77"/>
      <c r="N193" s="102"/>
    </row>
    <row r="194" spans="1:14" x14ac:dyDescent="0.25">
      <c r="A194" s="64" t="s">
        <v>338</v>
      </c>
      <c r="B194" s="76" t="e">
        <f>#REF!</f>
        <v>#REF!</v>
      </c>
      <c r="C194" s="70" t="s">
        <v>114</v>
      </c>
      <c r="D194" s="32" t="s">
        <v>461</v>
      </c>
      <c r="E194" s="64" t="s">
        <v>103</v>
      </c>
      <c r="F194" s="65">
        <v>11</v>
      </c>
      <c r="G194" s="66"/>
      <c r="H194" s="66"/>
      <c r="I194" s="69"/>
      <c r="J194" s="66"/>
    </row>
    <row r="195" spans="1:14" x14ac:dyDescent="0.25">
      <c r="A195" s="110"/>
      <c r="B195" s="111"/>
      <c r="C195" s="111"/>
      <c r="D195" s="111"/>
      <c r="E195" s="111"/>
      <c r="F195" s="111"/>
      <c r="G195" s="111"/>
      <c r="H195" s="111"/>
      <c r="I195" s="111"/>
      <c r="J195" s="87"/>
    </row>
    <row r="196" spans="1:14" s="101" customFormat="1" x14ac:dyDescent="0.25">
      <c r="A196" s="3">
        <v>15</v>
      </c>
      <c r="B196" s="4"/>
      <c r="C196" s="4"/>
      <c r="D196" s="4" t="s">
        <v>342</v>
      </c>
      <c r="E196" s="4"/>
      <c r="F196" s="4"/>
      <c r="G196" s="112"/>
      <c r="H196" s="113"/>
      <c r="I196" s="113"/>
      <c r="J196" s="113"/>
      <c r="K196" s="77"/>
      <c r="N196" s="102"/>
    </row>
    <row r="197" spans="1:14" x14ac:dyDescent="0.25">
      <c r="A197" s="64" t="s">
        <v>135</v>
      </c>
      <c r="B197" s="64" t="s">
        <v>379</v>
      </c>
      <c r="C197" s="64" t="s">
        <v>114</v>
      </c>
      <c r="D197" s="32" t="s">
        <v>340</v>
      </c>
      <c r="E197" s="65" t="s">
        <v>103</v>
      </c>
      <c r="F197" s="131">
        <v>76</v>
      </c>
      <c r="G197" s="69"/>
      <c r="H197" s="69"/>
      <c r="I197" s="69"/>
      <c r="J197" s="69"/>
    </row>
    <row r="198" spans="1:14" x14ac:dyDescent="0.25">
      <c r="A198" s="64" t="s">
        <v>136</v>
      </c>
      <c r="B198" s="64" t="s">
        <v>456</v>
      </c>
      <c r="C198" s="64" t="s">
        <v>114</v>
      </c>
      <c r="D198" s="32" t="s">
        <v>341</v>
      </c>
      <c r="E198" s="64" t="s">
        <v>103</v>
      </c>
      <c r="F198" s="131">
        <v>36</v>
      </c>
      <c r="G198" s="66"/>
      <c r="H198" s="66"/>
      <c r="I198" s="69"/>
      <c r="J198" s="66"/>
    </row>
    <row r="199" spans="1:14" x14ac:dyDescent="0.25">
      <c r="A199" s="110"/>
      <c r="B199" s="111"/>
      <c r="C199" s="111"/>
      <c r="D199" s="111"/>
      <c r="E199" s="111"/>
      <c r="F199" s="111"/>
      <c r="G199" s="111"/>
      <c r="H199" s="111"/>
      <c r="I199" s="111"/>
      <c r="J199" s="87"/>
    </row>
    <row r="200" spans="1:14" s="101" customFormat="1" x14ac:dyDescent="0.25">
      <c r="A200" s="3">
        <v>16</v>
      </c>
      <c r="B200" s="4"/>
      <c r="C200" s="4"/>
      <c r="D200" s="4" t="s">
        <v>427</v>
      </c>
      <c r="E200" s="4"/>
      <c r="F200" s="4"/>
      <c r="G200" s="112"/>
      <c r="H200" s="113"/>
      <c r="I200" s="113"/>
      <c r="J200" s="113"/>
      <c r="K200" s="77"/>
      <c r="N200" s="102"/>
    </row>
    <row r="201" spans="1:14" s="107" customFormat="1" ht="45" x14ac:dyDescent="0.25">
      <c r="A201" s="64" t="s">
        <v>137</v>
      </c>
      <c r="B201" s="64" t="s">
        <v>429</v>
      </c>
      <c r="C201" s="64" t="s">
        <v>4</v>
      </c>
      <c r="D201" s="32" t="s">
        <v>428</v>
      </c>
      <c r="E201" s="64" t="s">
        <v>93</v>
      </c>
      <c r="F201" s="132">
        <v>42.664999999999999</v>
      </c>
      <c r="G201" s="69"/>
      <c r="H201" s="69"/>
      <c r="I201" s="69"/>
      <c r="J201" s="69"/>
      <c r="K201" s="106"/>
    </row>
    <row r="202" spans="1:14" x14ac:dyDescent="0.25">
      <c r="A202" s="64" t="s">
        <v>138</v>
      </c>
      <c r="B202" s="64" t="s">
        <v>431</v>
      </c>
      <c r="C202" s="64" t="s">
        <v>4</v>
      </c>
      <c r="D202" s="32" t="s">
        <v>430</v>
      </c>
      <c r="E202" s="64" t="s">
        <v>93</v>
      </c>
      <c r="F202" s="132">
        <v>42.664999999999999</v>
      </c>
      <c r="G202" s="66"/>
      <c r="H202" s="66"/>
      <c r="I202" s="69"/>
      <c r="J202" s="66"/>
    </row>
    <row r="203" spans="1:14" x14ac:dyDescent="0.25">
      <c r="A203" s="110"/>
      <c r="B203" s="111"/>
      <c r="C203" s="111"/>
      <c r="D203" s="111"/>
      <c r="E203" s="111"/>
      <c r="F203" s="111"/>
      <c r="G203" s="111"/>
      <c r="H203" s="111"/>
      <c r="I203" s="111"/>
      <c r="J203" s="87"/>
    </row>
    <row r="204" spans="1:14" s="101" customFormat="1" x14ac:dyDescent="0.25">
      <c r="A204" s="3">
        <v>17</v>
      </c>
      <c r="B204" s="4"/>
      <c r="C204" s="4"/>
      <c r="D204" s="4" t="s">
        <v>67</v>
      </c>
      <c r="E204" s="4"/>
      <c r="F204" s="4"/>
      <c r="G204" s="112"/>
      <c r="H204" s="113"/>
      <c r="I204" s="113"/>
      <c r="J204" s="113"/>
      <c r="K204" s="77"/>
      <c r="N204" s="102"/>
    </row>
    <row r="205" spans="1:14" x14ac:dyDescent="0.25">
      <c r="A205" s="64" t="s">
        <v>432</v>
      </c>
      <c r="B205" s="32" t="s">
        <v>457</v>
      </c>
      <c r="C205" s="32" t="s">
        <v>114</v>
      </c>
      <c r="D205" s="32" t="s">
        <v>30</v>
      </c>
      <c r="E205" s="64" t="s">
        <v>93</v>
      </c>
      <c r="F205" s="133">
        <v>200.49</v>
      </c>
      <c r="G205" s="75"/>
      <c r="H205" s="66"/>
      <c r="I205" s="69"/>
      <c r="J205" s="66"/>
    </row>
    <row r="206" spans="1:14" ht="30" x14ac:dyDescent="0.25">
      <c r="A206" s="64" t="s">
        <v>433</v>
      </c>
      <c r="B206" s="64" t="s">
        <v>25</v>
      </c>
      <c r="C206" s="32" t="s">
        <v>4</v>
      </c>
      <c r="D206" s="32" t="s">
        <v>26</v>
      </c>
      <c r="E206" s="64" t="s">
        <v>127</v>
      </c>
      <c r="F206" s="133">
        <v>75</v>
      </c>
      <c r="G206" s="66"/>
      <c r="H206" s="66"/>
      <c r="I206" s="69"/>
      <c r="J206" s="66"/>
    </row>
    <row r="207" spans="1:14" x14ac:dyDescent="0.25">
      <c r="A207" s="64" t="s">
        <v>434</v>
      </c>
      <c r="B207" s="64" t="s">
        <v>27</v>
      </c>
      <c r="C207" s="32" t="s">
        <v>4</v>
      </c>
      <c r="D207" s="32" t="s">
        <v>85</v>
      </c>
      <c r="E207" s="64" t="s">
        <v>127</v>
      </c>
      <c r="F207" s="133">
        <v>75</v>
      </c>
      <c r="G207" s="66"/>
      <c r="H207" s="66"/>
      <c r="I207" s="69"/>
      <c r="J207" s="66"/>
    </row>
    <row r="208" spans="1:14" ht="15.75" thickBot="1" x14ac:dyDescent="0.3">
      <c r="A208" s="78" t="s">
        <v>435</v>
      </c>
      <c r="B208" s="78" t="s">
        <v>29</v>
      </c>
      <c r="C208" s="79" t="s">
        <v>4</v>
      </c>
      <c r="D208" s="79" t="s">
        <v>28</v>
      </c>
      <c r="E208" s="78" t="s">
        <v>93</v>
      </c>
      <c r="F208" s="134">
        <v>200.49</v>
      </c>
      <c r="G208" s="80"/>
      <c r="H208" s="80"/>
      <c r="I208" s="69"/>
      <c r="J208" s="80"/>
      <c r="L208" s="71"/>
    </row>
    <row r="209" spans="1:12" ht="15.75" thickBot="1" x14ac:dyDescent="0.3">
      <c r="A209" s="90"/>
      <c r="B209" s="88"/>
      <c r="C209" s="88"/>
      <c r="D209" s="88"/>
      <c r="E209" s="88"/>
      <c r="F209" s="88"/>
      <c r="G209" s="88"/>
      <c r="H209" s="88"/>
      <c r="I209" s="88"/>
      <c r="J209" s="91"/>
      <c r="L209" s="71"/>
    </row>
    <row r="210" spans="1:12" ht="29.25" customHeight="1" thickBot="1" x14ac:dyDescent="0.3">
      <c r="A210" s="92"/>
      <c r="B210" s="93"/>
      <c r="C210" s="93"/>
      <c r="D210" s="93"/>
      <c r="E210" s="94"/>
      <c r="F210" s="137" t="s">
        <v>374</v>
      </c>
      <c r="G210" s="138"/>
      <c r="H210" s="139"/>
      <c r="I210" s="95">
        <f>SUM(I204,I196,I193,I186,I179,I162,I157,I121,I61,I52,I41,I36,I20,I10,I6,I99,I200)</f>
        <v>0</v>
      </c>
      <c r="J210" s="95"/>
      <c r="L210" s="71"/>
    </row>
    <row r="211" spans="1:12" ht="29.25" customHeight="1" thickBot="1" x14ac:dyDescent="0.3">
      <c r="A211" s="92"/>
      <c r="B211" s="93"/>
      <c r="C211" s="93"/>
      <c r="D211" s="93"/>
      <c r="E211" s="94"/>
      <c r="F211" s="137" t="s">
        <v>66</v>
      </c>
      <c r="G211" s="138"/>
      <c r="H211" s="139"/>
      <c r="I211" s="95"/>
      <c r="J211" s="95">
        <f>SUM(J204,J196,J193,J186,J179,J162,J157,J121,J61,J52,J41,J36,J20,J10,J6,J99,J200)</f>
        <v>0</v>
      </c>
      <c r="L211" s="71"/>
    </row>
    <row r="212" spans="1:12" ht="18" customHeight="1" thickBot="1" x14ac:dyDescent="0.3">
      <c r="A212" s="96"/>
      <c r="B212" s="97"/>
      <c r="C212" s="97"/>
      <c r="D212" s="97"/>
      <c r="E212" s="97"/>
      <c r="F212" s="97"/>
      <c r="G212" s="97"/>
      <c r="H212" s="97"/>
      <c r="I212" s="97"/>
      <c r="J212" s="98"/>
      <c r="L212" s="71"/>
    </row>
    <row r="215" spans="1:12" x14ac:dyDescent="0.25">
      <c r="H215" s="71"/>
      <c r="I215" s="71"/>
    </row>
    <row r="216" spans="1:12" x14ac:dyDescent="0.25">
      <c r="I216" s="71"/>
    </row>
  </sheetData>
  <mergeCells count="14">
    <mergeCell ref="F211:H211"/>
    <mergeCell ref="F210:H210"/>
    <mergeCell ref="A120:J120"/>
    <mergeCell ref="A98:J98"/>
    <mergeCell ref="A1:J1"/>
    <mergeCell ref="A2:J2"/>
    <mergeCell ref="A40:J40"/>
    <mergeCell ref="A51:J51"/>
    <mergeCell ref="A60:J60"/>
    <mergeCell ref="A9:J9"/>
    <mergeCell ref="A3:J3"/>
    <mergeCell ref="A19:J19"/>
    <mergeCell ref="A35:J35"/>
    <mergeCell ref="A5:J5"/>
  </mergeCells>
  <phoneticPr fontId="11" type="noConversion"/>
  <pageMargins left="0.511811024" right="0.511811024" top="0.78740157499999996" bottom="0.78740157499999996" header="0.31496062000000002" footer="0.31496062000000002"/>
  <pageSetup paperSize="9" scale="44" fitToHeight="0" orientation="portrait" r:id="rId1"/>
  <rowBreaks count="3" manualBreakCount="3">
    <brk id="51" max="8" man="1"/>
    <brk id="104" max="8" man="1"/>
    <brk id="182" max="8" man="1"/>
  </rowBreaks>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97"/>
  <sheetViews>
    <sheetView topLeftCell="A12" zoomScale="85" zoomScaleNormal="85" workbookViewId="0">
      <selection activeCell="D6" sqref="D6:D8"/>
    </sheetView>
  </sheetViews>
  <sheetFormatPr defaultRowHeight="15" x14ac:dyDescent="0.25"/>
  <cols>
    <col min="1" max="1" width="21" customWidth="1"/>
    <col min="2" max="2" width="37.5703125" customWidth="1"/>
    <col min="3" max="3" width="17.5703125" customWidth="1"/>
    <col min="4" max="5" width="34.85546875" customWidth="1"/>
    <col min="6" max="6" width="13.7109375" customWidth="1"/>
    <col min="7" max="7" width="15" bestFit="1" customWidth="1"/>
    <col min="8" max="8" width="15.28515625" bestFit="1" customWidth="1"/>
    <col min="9" max="9" width="22.42578125" customWidth="1"/>
  </cols>
  <sheetData>
    <row r="1" spans="1:13" ht="63.75" customHeight="1" thickBot="1" x14ac:dyDescent="0.3">
      <c r="A1" s="173" t="s">
        <v>462</v>
      </c>
      <c r="B1" s="174"/>
      <c r="C1" s="174"/>
      <c r="D1" s="174"/>
      <c r="E1" s="174"/>
      <c r="F1" s="174"/>
      <c r="G1" s="174"/>
      <c r="H1" s="174"/>
      <c r="I1" s="175"/>
      <c r="J1" s="23"/>
      <c r="K1" s="117"/>
      <c r="L1" s="23"/>
      <c r="M1" s="118"/>
    </row>
    <row r="2" spans="1:13" ht="15.75" thickBot="1" x14ac:dyDescent="0.3">
      <c r="A2" s="180"/>
      <c r="B2" s="181"/>
      <c r="C2" s="181"/>
      <c r="D2" s="181"/>
      <c r="E2" s="181"/>
      <c r="F2" s="181"/>
      <c r="G2" s="181"/>
      <c r="H2" s="181"/>
      <c r="I2" s="181"/>
    </row>
    <row r="3" spans="1:13" s="1" customFormat="1" ht="28.5" customHeight="1" thickBot="1" x14ac:dyDescent="0.3">
      <c r="A3" s="148" t="s">
        <v>68</v>
      </c>
      <c r="B3" s="149"/>
      <c r="C3" s="150"/>
      <c r="D3" s="150"/>
      <c r="E3" s="150"/>
      <c r="F3" s="150"/>
      <c r="G3" s="150"/>
      <c r="H3" s="150"/>
      <c r="I3" s="182"/>
    </row>
    <row r="4" spans="1:13" s="119" customFormat="1" ht="20.25" customHeight="1" thickBot="1" x14ac:dyDescent="0.3">
      <c r="A4" s="183" t="s">
        <v>69</v>
      </c>
      <c r="B4" s="183" t="s">
        <v>70</v>
      </c>
      <c r="C4" s="185" t="s">
        <v>77</v>
      </c>
      <c r="D4" s="186"/>
      <c r="E4" s="187"/>
      <c r="F4" s="191" t="s">
        <v>160</v>
      </c>
      <c r="G4" s="192"/>
      <c r="H4" s="192"/>
      <c r="I4" s="193"/>
    </row>
    <row r="5" spans="1:13" s="120" customFormat="1" ht="20.25" customHeight="1" thickBot="1" x14ac:dyDescent="0.3">
      <c r="A5" s="184"/>
      <c r="B5" s="184"/>
      <c r="C5" s="188"/>
      <c r="D5" s="189"/>
      <c r="E5" s="190"/>
      <c r="F5" s="5">
        <f t="shared" ref="F5:H5" ca="1" si="0">OFFSET(F5,0,-1)+1</f>
        <v>1</v>
      </c>
      <c r="G5" s="5">
        <f t="shared" ca="1" si="0"/>
        <v>2</v>
      </c>
      <c r="H5" s="5">
        <f t="shared" ca="1" si="0"/>
        <v>3</v>
      </c>
      <c r="I5" s="5" t="s">
        <v>0</v>
      </c>
    </row>
    <row r="6" spans="1:13" s="119" customFormat="1" ht="20.25" customHeight="1" x14ac:dyDescent="0.25">
      <c r="A6" s="194">
        <f>Orçamento!$A6</f>
        <v>1</v>
      </c>
      <c r="B6" s="172" t="str">
        <f>Orçamento!$D$6</f>
        <v>ADMINISTRAÇÃO LOCAL DA OBRA</v>
      </c>
      <c r="C6" s="160">
        <f>Orçamento!$J$6</f>
        <v>0</v>
      </c>
      <c r="D6" s="169" t="e">
        <f>C6/$C$96</f>
        <v>#DIV/0!</v>
      </c>
      <c r="E6" s="6" t="s">
        <v>65</v>
      </c>
      <c r="F6" s="7">
        <v>0.33</v>
      </c>
      <c r="G6" s="7">
        <v>0.34</v>
      </c>
      <c r="H6" s="7">
        <v>0.33</v>
      </c>
      <c r="I6" s="8">
        <f>SUM(F6:H6)</f>
        <v>1</v>
      </c>
      <c r="K6" s="121"/>
    </row>
    <row r="7" spans="1:13" s="119" customFormat="1" ht="20.25" customHeight="1" x14ac:dyDescent="0.25">
      <c r="A7" s="195"/>
      <c r="B7" s="167"/>
      <c r="C7" s="161"/>
      <c r="D7" s="170"/>
      <c r="E7" s="9"/>
      <c r="F7" s="10"/>
      <c r="G7" s="10"/>
      <c r="H7" s="10"/>
      <c r="I7" s="11"/>
    </row>
    <row r="8" spans="1:13" s="119" customFormat="1" ht="20.25" customHeight="1" thickBot="1" x14ac:dyDescent="0.3">
      <c r="A8" s="196"/>
      <c r="B8" s="168"/>
      <c r="C8" s="162"/>
      <c r="D8" s="171"/>
      <c r="E8" s="12" t="s">
        <v>72</v>
      </c>
      <c r="F8" s="13">
        <f>$C6*F6</f>
        <v>0</v>
      </c>
      <c r="G8" s="13">
        <f t="shared" ref="G8:I8" si="1">$C6*G6</f>
        <v>0</v>
      </c>
      <c r="H8" s="13">
        <f t="shared" ref="H8" si="2">$C6*H6</f>
        <v>0</v>
      </c>
      <c r="I8" s="14">
        <f t="shared" si="1"/>
        <v>0</v>
      </c>
      <c r="K8" s="122"/>
    </row>
    <row r="9" spans="1:13" s="119" customFormat="1" ht="20.25" customHeight="1" x14ac:dyDescent="0.25">
      <c r="A9" s="179">
        <v>2</v>
      </c>
      <c r="B9" s="166" t="str">
        <f>Orçamento!$D$10</f>
        <v>REGULARIZAÇÃO E MOBILIZAÇÃO</v>
      </c>
      <c r="C9" s="160">
        <f>Orçamento!$J$10</f>
        <v>0</v>
      </c>
      <c r="D9" s="169" t="e">
        <f>C9/$C$96</f>
        <v>#DIV/0!</v>
      </c>
      <c r="E9" s="6" t="s">
        <v>65</v>
      </c>
      <c r="F9" s="7">
        <v>0.15</v>
      </c>
      <c r="G9" s="7"/>
      <c r="H9" s="7">
        <v>0.85</v>
      </c>
      <c r="I9" s="8">
        <f>SUM(F9:H9)</f>
        <v>1</v>
      </c>
      <c r="K9" s="121"/>
    </row>
    <row r="10" spans="1:13" s="119" customFormat="1" ht="20.25" customHeight="1" x14ac:dyDescent="0.25">
      <c r="A10" s="155"/>
      <c r="B10" s="167"/>
      <c r="C10" s="161"/>
      <c r="D10" s="170"/>
      <c r="E10" s="9"/>
      <c r="F10" s="10"/>
      <c r="G10" s="10"/>
      <c r="H10" s="10"/>
      <c r="I10" s="11"/>
    </row>
    <row r="11" spans="1:13" s="119" customFormat="1" ht="20.25" customHeight="1" thickBot="1" x14ac:dyDescent="0.3">
      <c r="A11" s="156"/>
      <c r="B11" s="168"/>
      <c r="C11" s="162"/>
      <c r="D11" s="171"/>
      <c r="E11" s="12" t="s">
        <v>72</v>
      </c>
      <c r="F11" s="13">
        <f t="shared" ref="F11:I11" si="3">$C9*F9</f>
        <v>0</v>
      </c>
      <c r="G11" s="13">
        <f t="shared" si="3"/>
        <v>0</v>
      </c>
      <c r="H11" s="13">
        <f t="shared" ref="H11" si="4">$C9*H9</f>
        <v>0</v>
      </c>
      <c r="I11" s="14">
        <f t="shared" si="3"/>
        <v>0</v>
      </c>
      <c r="K11" s="122"/>
    </row>
    <row r="12" spans="1:13" s="119" customFormat="1" ht="20.25" customHeight="1" x14ac:dyDescent="0.25">
      <c r="A12" s="179">
        <f>Orçamento!A20</f>
        <v>3</v>
      </c>
      <c r="B12" s="166" t="str">
        <f>Orçamento!$D$20</f>
        <v>DEMOLIÇÕES E REMOÇÕES</v>
      </c>
      <c r="C12" s="160">
        <f>Orçamento!$J$20</f>
        <v>0</v>
      </c>
      <c r="D12" s="169" t="e">
        <f>C12/$C$96</f>
        <v>#DIV/0!</v>
      </c>
      <c r="E12" s="6" t="s">
        <v>65</v>
      </c>
      <c r="F12" s="7">
        <v>1</v>
      </c>
      <c r="G12" s="7"/>
      <c r="H12" s="7"/>
      <c r="I12" s="8">
        <f>SUM(F12:H12)</f>
        <v>1</v>
      </c>
      <c r="K12" s="121"/>
    </row>
    <row r="13" spans="1:13" s="119" customFormat="1" ht="20.25" customHeight="1" x14ac:dyDescent="0.25">
      <c r="A13" s="155"/>
      <c r="B13" s="167"/>
      <c r="C13" s="161"/>
      <c r="D13" s="170"/>
      <c r="E13" s="9"/>
      <c r="F13" s="10"/>
      <c r="G13" s="10"/>
      <c r="H13" s="10"/>
      <c r="I13" s="11"/>
    </row>
    <row r="14" spans="1:13" s="119" customFormat="1" ht="20.25" customHeight="1" thickBot="1" x14ac:dyDescent="0.3">
      <c r="A14" s="156"/>
      <c r="B14" s="168"/>
      <c r="C14" s="162"/>
      <c r="D14" s="171"/>
      <c r="E14" s="12" t="s">
        <v>72</v>
      </c>
      <c r="F14" s="13">
        <f>$C12*F12</f>
        <v>0</v>
      </c>
      <c r="G14" s="13">
        <f t="shared" ref="G14" si="5">$C12*G12</f>
        <v>0</v>
      </c>
      <c r="H14" s="13">
        <f t="shared" ref="H14" si="6">$C12*H12</f>
        <v>0</v>
      </c>
      <c r="I14" s="14">
        <f>$C12*I12</f>
        <v>0</v>
      </c>
      <c r="K14" s="122"/>
    </row>
    <row r="15" spans="1:13" s="119" customFormat="1" ht="20.25" customHeight="1" x14ac:dyDescent="0.25">
      <c r="A15" s="179">
        <f>Orçamento!A36</f>
        <v>4</v>
      </c>
      <c r="B15" s="166" t="str">
        <f>Orçamento!D$36</f>
        <v>SERVIÇOS CIVIS</v>
      </c>
      <c r="C15" s="160">
        <f>Orçamento!J$36</f>
        <v>0</v>
      </c>
      <c r="D15" s="169" t="e">
        <f>C15/$C$96</f>
        <v>#DIV/0!</v>
      </c>
      <c r="E15" s="6" t="s">
        <v>65</v>
      </c>
      <c r="F15" s="7">
        <v>0.8</v>
      </c>
      <c r="G15" s="7">
        <v>0.2</v>
      </c>
      <c r="H15" s="7"/>
      <c r="I15" s="8">
        <f>SUM(F15:H15)</f>
        <v>1</v>
      </c>
      <c r="K15" s="121"/>
    </row>
    <row r="16" spans="1:13" s="119" customFormat="1" ht="20.25" customHeight="1" x14ac:dyDescent="0.25">
      <c r="A16" s="155"/>
      <c r="B16" s="167"/>
      <c r="C16" s="161"/>
      <c r="D16" s="170"/>
      <c r="E16" s="9"/>
      <c r="F16" s="10"/>
      <c r="G16" s="10"/>
      <c r="H16" s="10"/>
      <c r="I16" s="11"/>
    </row>
    <row r="17" spans="1:11" s="119" customFormat="1" ht="20.25" customHeight="1" thickBot="1" x14ac:dyDescent="0.3">
      <c r="A17" s="156"/>
      <c r="B17" s="168"/>
      <c r="C17" s="162"/>
      <c r="D17" s="171"/>
      <c r="E17" s="12" t="s">
        <v>72</v>
      </c>
      <c r="F17" s="13">
        <f t="shared" ref="F17:I17" si="7">$C15*F15</f>
        <v>0</v>
      </c>
      <c r="G17" s="13">
        <f t="shared" si="7"/>
        <v>0</v>
      </c>
      <c r="H17" s="13">
        <f t="shared" ref="H17" si="8">$C15*H15</f>
        <v>0</v>
      </c>
      <c r="I17" s="14">
        <f t="shared" si="7"/>
        <v>0</v>
      </c>
      <c r="K17" s="122"/>
    </row>
    <row r="18" spans="1:11" s="119" customFormat="1" ht="20.25" customHeight="1" x14ac:dyDescent="0.25">
      <c r="A18" s="179">
        <f>Orçamento!A41</f>
        <v>5</v>
      </c>
      <c r="B18" s="166" t="str">
        <f>Orçamento!D$41</f>
        <v>FORROS, COBERTURAS E FECHAMENTOS EM DRY-WALL</v>
      </c>
      <c r="C18" s="160">
        <f>Orçamento!J$41</f>
        <v>0</v>
      </c>
      <c r="D18" s="169" t="e">
        <f>C18/$C$96</f>
        <v>#DIV/0!</v>
      </c>
      <c r="E18" s="6" t="s">
        <v>65</v>
      </c>
      <c r="F18" s="7"/>
      <c r="G18" s="7">
        <v>1</v>
      </c>
      <c r="H18" s="7"/>
      <c r="I18" s="8">
        <f>SUM(F18:H18)</f>
        <v>1</v>
      </c>
      <c r="K18" s="121"/>
    </row>
    <row r="19" spans="1:11" s="119" customFormat="1" ht="20.25" customHeight="1" x14ac:dyDescent="0.25">
      <c r="A19" s="155"/>
      <c r="B19" s="167"/>
      <c r="C19" s="161"/>
      <c r="D19" s="170"/>
      <c r="E19" s="9"/>
      <c r="F19" s="10"/>
      <c r="G19" s="10"/>
      <c r="H19" s="10"/>
      <c r="I19" s="11"/>
    </row>
    <row r="20" spans="1:11" s="119" customFormat="1" ht="20.25" customHeight="1" thickBot="1" x14ac:dyDescent="0.3">
      <c r="A20" s="156"/>
      <c r="B20" s="168"/>
      <c r="C20" s="162"/>
      <c r="D20" s="171"/>
      <c r="E20" s="12" t="s">
        <v>72</v>
      </c>
      <c r="F20" s="13">
        <f t="shared" ref="F20:I20" si="9">$C18*F18</f>
        <v>0</v>
      </c>
      <c r="G20" s="13">
        <f t="shared" si="9"/>
        <v>0</v>
      </c>
      <c r="H20" s="13">
        <f t="shared" ref="H20" si="10">$C18*H18</f>
        <v>0</v>
      </c>
      <c r="I20" s="14">
        <f t="shared" si="9"/>
        <v>0</v>
      </c>
      <c r="K20" s="122"/>
    </row>
    <row r="21" spans="1:11" s="119" customFormat="1" ht="20.25" customHeight="1" x14ac:dyDescent="0.25">
      <c r="A21" s="154" t="s">
        <v>74</v>
      </c>
      <c r="B21" s="166" t="str">
        <f>Orçamento!$D$52</f>
        <v>REVESTIMENTOS E ROCHAS ORNAMENTAIS</v>
      </c>
      <c r="C21" s="160">
        <f>Orçamento!$J$52</f>
        <v>0</v>
      </c>
      <c r="D21" s="169" t="e">
        <f>C21/$C$96</f>
        <v>#DIV/0!</v>
      </c>
      <c r="E21" s="6" t="s">
        <v>65</v>
      </c>
      <c r="F21" s="7"/>
      <c r="G21" s="7">
        <v>1</v>
      </c>
      <c r="H21" s="7"/>
      <c r="I21" s="8">
        <f>SUM(F21:H21)</f>
        <v>1</v>
      </c>
      <c r="K21" s="121"/>
    </row>
    <row r="22" spans="1:11" s="119" customFormat="1" ht="20.25" customHeight="1" x14ac:dyDescent="0.25">
      <c r="A22" s="155"/>
      <c r="B22" s="167"/>
      <c r="C22" s="161"/>
      <c r="D22" s="170"/>
      <c r="E22" s="9"/>
      <c r="F22" s="10"/>
      <c r="G22" s="10"/>
      <c r="H22" s="10"/>
      <c r="I22" s="11"/>
    </row>
    <row r="23" spans="1:11" s="119" customFormat="1" ht="20.25" customHeight="1" thickBot="1" x14ac:dyDescent="0.3">
      <c r="A23" s="156"/>
      <c r="B23" s="168"/>
      <c r="C23" s="162"/>
      <c r="D23" s="171"/>
      <c r="E23" s="12" t="s">
        <v>72</v>
      </c>
      <c r="F23" s="13">
        <f t="shared" ref="F23:I23" si="11">$C21*F21</f>
        <v>0</v>
      </c>
      <c r="G23" s="13">
        <f t="shared" si="11"/>
        <v>0</v>
      </c>
      <c r="H23" s="13">
        <f t="shared" ref="H23" si="12">$C21*H21</f>
        <v>0</v>
      </c>
      <c r="I23" s="14">
        <f t="shared" si="11"/>
        <v>0</v>
      </c>
      <c r="K23" s="122"/>
    </row>
    <row r="24" spans="1:11" s="119" customFormat="1" ht="20.25" customHeight="1" x14ac:dyDescent="0.25">
      <c r="A24" s="154" t="s">
        <v>105</v>
      </c>
      <c r="B24" s="166" t="str">
        <f>Orçamento!$D$62</f>
        <v>ITENS DIVERSOS</v>
      </c>
      <c r="C24" s="160">
        <f>Orçamento!$J$62</f>
        <v>0</v>
      </c>
      <c r="D24" s="169" t="e">
        <f>C24/$C$96</f>
        <v>#DIV/0!</v>
      </c>
      <c r="E24" s="6" t="s">
        <v>65</v>
      </c>
      <c r="F24" s="7">
        <v>1</v>
      </c>
      <c r="G24" s="7"/>
      <c r="H24" s="7"/>
      <c r="I24" s="8">
        <f>SUM(F24:H24)</f>
        <v>1</v>
      </c>
      <c r="K24" s="121"/>
    </row>
    <row r="25" spans="1:11" s="119" customFormat="1" ht="20.25" customHeight="1" x14ac:dyDescent="0.25">
      <c r="A25" s="155"/>
      <c r="B25" s="167"/>
      <c r="C25" s="161"/>
      <c r="D25" s="170"/>
      <c r="E25" s="9"/>
      <c r="F25" s="10"/>
      <c r="G25" s="10"/>
      <c r="H25" s="10"/>
      <c r="I25" s="11"/>
    </row>
    <row r="26" spans="1:11" s="119" customFormat="1" ht="20.25" customHeight="1" thickBot="1" x14ac:dyDescent="0.3">
      <c r="A26" s="156"/>
      <c r="B26" s="168"/>
      <c r="C26" s="162"/>
      <c r="D26" s="171"/>
      <c r="E26" s="12" t="s">
        <v>72</v>
      </c>
      <c r="F26" s="13">
        <f t="shared" ref="F26:I26" si="13">$C24*F24</f>
        <v>0</v>
      </c>
      <c r="G26" s="13">
        <f t="shared" si="13"/>
        <v>0</v>
      </c>
      <c r="H26" s="13">
        <f t="shared" ref="H26" si="14">$C24*H24</f>
        <v>0</v>
      </c>
      <c r="I26" s="14">
        <f t="shared" si="13"/>
        <v>0</v>
      </c>
      <c r="K26" s="122"/>
    </row>
    <row r="27" spans="1:11" s="119" customFormat="1" ht="20.25" customHeight="1" x14ac:dyDescent="0.25">
      <c r="A27" s="154" t="s">
        <v>106</v>
      </c>
      <c r="B27" s="166" t="str">
        <f>Orçamento!$D$64</f>
        <v xml:space="preserve">CABOS, FIAÇÕES E ACESSÓRIOS </v>
      </c>
      <c r="C27" s="160">
        <f>Orçamento!$J$64</f>
        <v>0</v>
      </c>
      <c r="D27" s="169" t="e">
        <f>C27/$C$96</f>
        <v>#DIV/0!</v>
      </c>
      <c r="E27" s="6" t="s">
        <v>65</v>
      </c>
      <c r="F27" s="7">
        <v>1</v>
      </c>
      <c r="G27" s="7"/>
      <c r="H27" s="7"/>
      <c r="I27" s="8">
        <f>SUM(F27:H27)</f>
        <v>1</v>
      </c>
      <c r="K27" s="121"/>
    </row>
    <row r="28" spans="1:11" s="119" customFormat="1" ht="20.25" customHeight="1" x14ac:dyDescent="0.25">
      <c r="A28" s="155"/>
      <c r="B28" s="167"/>
      <c r="C28" s="161"/>
      <c r="D28" s="170"/>
      <c r="E28" s="9"/>
      <c r="F28" s="10"/>
      <c r="G28" s="10"/>
      <c r="H28" s="10"/>
      <c r="I28" s="11"/>
    </row>
    <row r="29" spans="1:11" s="119" customFormat="1" ht="20.25" customHeight="1" thickBot="1" x14ac:dyDescent="0.3">
      <c r="A29" s="156"/>
      <c r="B29" s="168"/>
      <c r="C29" s="162"/>
      <c r="D29" s="171"/>
      <c r="E29" s="12" t="s">
        <v>72</v>
      </c>
      <c r="F29" s="13">
        <f t="shared" ref="F29:I29" si="15">$C27*F27</f>
        <v>0</v>
      </c>
      <c r="G29" s="13">
        <f t="shared" si="15"/>
        <v>0</v>
      </c>
      <c r="H29" s="13">
        <f t="shared" ref="H29" si="16">$C27*H27</f>
        <v>0</v>
      </c>
      <c r="I29" s="14">
        <f t="shared" si="15"/>
        <v>0</v>
      </c>
      <c r="K29" s="122"/>
    </row>
    <row r="30" spans="1:11" s="119" customFormat="1" ht="20.25" customHeight="1" x14ac:dyDescent="0.25">
      <c r="A30" s="154" t="s">
        <v>107</v>
      </c>
      <c r="B30" s="166" t="str">
        <f>Orçamento!$D$72</f>
        <v>ELETRODUTOS, CAIXAS E ACESSÓRIOS</v>
      </c>
      <c r="C30" s="160">
        <f>Orçamento!$J$72</f>
        <v>0</v>
      </c>
      <c r="D30" s="169" t="e">
        <f>C30/$C$96</f>
        <v>#DIV/0!</v>
      </c>
      <c r="E30" s="6" t="s">
        <v>65</v>
      </c>
      <c r="F30" s="7">
        <v>1</v>
      </c>
      <c r="G30" s="7"/>
      <c r="H30" s="7"/>
      <c r="I30" s="8">
        <f>SUM(F30:H30)</f>
        <v>1</v>
      </c>
      <c r="K30" s="121"/>
    </row>
    <row r="31" spans="1:11" s="119" customFormat="1" ht="20.25" customHeight="1" x14ac:dyDescent="0.25">
      <c r="A31" s="155"/>
      <c r="B31" s="167"/>
      <c r="C31" s="161"/>
      <c r="D31" s="170"/>
      <c r="E31" s="9"/>
      <c r="F31" s="10"/>
      <c r="G31" s="10"/>
      <c r="H31" s="10"/>
      <c r="I31" s="11"/>
    </row>
    <row r="32" spans="1:11" s="119" customFormat="1" ht="20.25" customHeight="1" thickBot="1" x14ac:dyDescent="0.3">
      <c r="A32" s="156"/>
      <c r="B32" s="168"/>
      <c r="C32" s="162"/>
      <c r="D32" s="171"/>
      <c r="E32" s="12" t="s">
        <v>72</v>
      </c>
      <c r="F32" s="13">
        <f t="shared" ref="F32:I32" si="17">$C30*F30</f>
        <v>0</v>
      </c>
      <c r="G32" s="13">
        <f t="shared" si="17"/>
        <v>0</v>
      </c>
      <c r="H32" s="13">
        <f t="shared" si="17"/>
        <v>0</v>
      </c>
      <c r="I32" s="14">
        <f t="shared" si="17"/>
        <v>0</v>
      </c>
      <c r="K32" s="122"/>
    </row>
    <row r="33" spans="1:11" s="119" customFormat="1" ht="20.25" customHeight="1" x14ac:dyDescent="0.25">
      <c r="A33" s="154" t="s">
        <v>108</v>
      </c>
      <c r="B33" s="166" t="str">
        <f>Orçamento!$D$83</f>
        <v>ELETROCALHA E ACESSÓRIOS</v>
      </c>
      <c r="C33" s="160">
        <f>Orçamento!$J$83</f>
        <v>0</v>
      </c>
      <c r="D33" s="169" t="e">
        <f>C33/$C$96</f>
        <v>#DIV/0!</v>
      </c>
      <c r="E33" s="6" t="s">
        <v>65</v>
      </c>
      <c r="F33" s="7">
        <v>1</v>
      </c>
      <c r="G33" s="7"/>
      <c r="H33" s="7"/>
      <c r="I33" s="8">
        <f>SUM(F33:H33)</f>
        <v>1</v>
      </c>
      <c r="K33" s="121"/>
    </row>
    <row r="34" spans="1:11" s="119" customFormat="1" ht="20.25" customHeight="1" x14ac:dyDescent="0.25">
      <c r="A34" s="155"/>
      <c r="B34" s="167"/>
      <c r="C34" s="161"/>
      <c r="D34" s="170"/>
      <c r="E34" s="9"/>
      <c r="F34" s="10"/>
      <c r="G34" s="10"/>
      <c r="H34" s="10"/>
      <c r="I34" s="11"/>
    </row>
    <row r="35" spans="1:11" s="119" customFormat="1" ht="20.25" customHeight="1" thickBot="1" x14ac:dyDescent="0.3">
      <c r="A35" s="156"/>
      <c r="B35" s="168"/>
      <c r="C35" s="162"/>
      <c r="D35" s="171"/>
      <c r="E35" s="12" t="s">
        <v>72</v>
      </c>
      <c r="F35" s="13">
        <f t="shared" ref="F35:I35" si="18">$C33*F33</f>
        <v>0</v>
      </c>
      <c r="G35" s="13">
        <f t="shared" si="18"/>
        <v>0</v>
      </c>
      <c r="H35" s="13">
        <f t="shared" si="18"/>
        <v>0</v>
      </c>
      <c r="I35" s="14">
        <f t="shared" si="18"/>
        <v>0</v>
      </c>
      <c r="K35" s="122"/>
    </row>
    <row r="36" spans="1:11" s="119" customFormat="1" ht="20.25" customHeight="1" x14ac:dyDescent="0.25">
      <c r="A36" s="154" t="s">
        <v>295</v>
      </c>
      <c r="B36" s="166" t="str">
        <f>Orçamento!$D$88</f>
        <v>ACABAMENTOS ELÉTRICOS E LUMINÁRIAS</v>
      </c>
      <c r="C36" s="160">
        <f>Orçamento!$J$88</f>
        <v>0</v>
      </c>
      <c r="D36" s="169" t="e">
        <f>C36/$C$96</f>
        <v>#DIV/0!</v>
      </c>
      <c r="E36" s="6" t="s">
        <v>65</v>
      </c>
      <c r="F36" s="7"/>
      <c r="G36" s="7">
        <v>1</v>
      </c>
      <c r="H36" s="7"/>
      <c r="I36" s="8">
        <f>SUM(F36:H36)</f>
        <v>1</v>
      </c>
      <c r="K36" s="121"/>
    </row>
    <row r="37" spans="1:11" s="119" customFormat="1" ht="20.25" customHeight="1" x14ac:dyDescent="0.25">
      <c r="A37" s="155"/>
      <c r="B37" s="167"/>
      <c r="C37" s="161"/>
      <c r="D37" s="170"/>
      <c r="E37" s="9"/>
      <c r="F37" s="10"/>
      <c r="G37" s="10"/>
      <c r="H37" s="10"/>
      <c r="I37" s="11"/>
    </row>
    <row r="38" spans="1:11" s="119" customFormat="1" ht="20.25" customHeight="1" thickBot="1" x14ac:dyDescent="0.3">
      <c r="A38" s="156"/>
      <c r="B38" s="168"/>
      <c r="C38" s="162"/>
      <c r="D38" s="171"/>
      <c r="E38" s="12" t="s">
        <v>72</v>
      </c>
      <c r="F38" s="13">
        <f t="shared" ref="F38:I38" si="19">$C36*F36</f>
        <v>0</v>
      </c>
      <c r="G38" s="13">
        <f t="shared" si="19"/>
        <v>0</v>
      </c>
      <c r="H38" s="13">
        <f t="shared" si="19"/>
        <v>0</v>
      </c>
      <c r="I38" s="14">
        <f t="shared" si="19"/>
        <v>0</v>
      </c>
      <c r="K38" s="122"/>
    </row>
    <row r="39" spans="1:11" s="119" customFormat="1" ht="20.25" customHeight="1" x14ac:dyDescent="0.25">
      <c r="A39" s="154" t="s">
        <v>50</v>
      </c>
      <c r="B39" s="166" t="str">
        <f>Orçamento!$D$100</f>
        <v>ITENS DIVERSOS</v>
      </c>
      <c r="C39" s="160">
        <f>Orçamento!$J$100</f>
        <v>0</v>
      </c>
      <c r="D39" s="169" t="e">
        <f>C39/$C$96</f>
        <v>#DIV/0!</v>
      </c>
      <c r="E39" s="6" t="s">
        <v>65</v>
      </c>
      <c r="F39" s="7">
        <v>1</v>
      </c>
      <c r="G39" s="7"/>
      <c r="H39" s="7"/>
      <c r="I39" s="8">
        <f>SUM(F39:H39)</f>
        <v>1</v>
      </c>
      <c r="K39" s="121"/>
    </row>
    <row r="40" spans="1:11" s="119" customFormat="1" ht="20.25" customHeight="1" x14ac:dyDescent="0.25">
      <c r="A40" s="155"/>
      <c r="B40" s="167"/>
      <c r="C40" s="161"/>
      <c r="D40" s="170"/>
      <c r="E40" s="9"/>
      <c r="F40" s="10"/>
      <c r="G40" s="10"/>
      <c r="H40" s="10"/>
      <c r="I40" s="11"/>
    </row>
    <row r="41" spans="1:11" s="119" customFormat="1" ht="20.25" customHeight="1" thickBot="1" x14ac:dyDescent="0.3">
      <c r="A41" s="156"/>
      <c r="B41" s="168"/>
      <c r="C41" s="162"/>
      <c r="D41" s="171"/>
      <c r="E41" s="12" t="s">
        <v>72</v>
      </c>
      <c r="F41" s="13">
        <f t="shared" ref="F41:I41" si="20">$C39*F39</f>
        <v>0</v>
      </c>
      <c r="G41" s="13">
        <f t="shared" si="20"/>
        <v>0</v>
      </c>
      <c r="H41" s="13">
        <f t="shared" ref="H41" si="21">$C39*H39</f>
        <v>0</v>
      </c>
      <c r="I41" s="14">
        <f t="shared" si="20"/>
        <v>0</v>
      </c>
      <c r="K41" s="122"/>
    </row>
    <row r="42" spans="1:11" s="119" customFormat="1" ht="20.25" customHeight="1" x14ac:dyDescent="0.25">
      <c r="A42" s="154" t="s">
        <v>112</v>
      </c>
      <c r="B42" s="166" t="str">
        <f>Orçamento!$D$102</f>
        <v xml:space="preserve">CABOS, FIAÇÕES E ACESSÓRIOS </v>
      </c>
      <c r="C42" s="160">
        <f>Orçamento!$J$102</f>
        <v>0</v>
      </c>
      <c r="D42" s="169" t="e">
        <f>C42/$C$96</f>
        <v>#DIV/0!</v>
      </c>
      <c r="E42" s="6" t="s">
        <v>65</v>
      </c>
      <c r="F42" s="7">
        <v>1</v>
      </c>
      <c r="G42" s="7"/>
      <c r="H42" s="7"/>
      <c r="I42" s="8">
        <f>SUM(F42:H42)</f>
        <v>1</v>
      </c>
      <c r="K42" s="121"/>
    </row>
    <row r="43" spans="1:11" s="119" customFormat="1" ht="20.25" customHeight="1" x14ac:dyDescent="0.25">
      <c r="A43" s="155"/>
      <c r="B43" s="167"/>
      <c r="C43" s="161"/>
      <c r="D43" s="170"/>
      <c r="E43" s="9"/>
      <c r="F43" s="10"/>
      <c r="G43" s="10"/>
      <c r="H43" s="10"/>
      <c r="I43" s="11"/>
    </row>
    <row r="44" spans="1:11" s="119" customFormat="1" ht="20.25" customHeight="1" thickBot="1" x14ac:dyDescent="0.3">
      <c r="A44" s="156"/>
      <c r="B44" s="168"/>
      <c r="C44" s="162"/>
      <c r="D44" s="171"/>
      <c r="E44" s="12" t="s">
        <v>72</v>
      </c>
      <c r="F44" s="13">
        <f t="shared" ref="F44:I44" si="22">$C42*F42</f>
        <v>0</v>
      </c>
      <c r="G44" s="13">
        <f t="shared" si="22"/>
        <v>0</v>
      </c>
      <c r="H44" s="13">
        <f t="shared" ref="H44" si="23">$C42*H42</f>
        <v>0</v>
      </c>
      <c r="I44" s="14">
        <f t="shared" si="22"/>
        <v>0</v>
      </c>
      <c r="K44" s="122"/>
    </row>
    <row r="45" spans="1:11" s="119" customFormat="1" ht="20.25" customHeight="1" x14ac:dyDescent="0.25">
      <c r="A45" s="154" t="s">
        <v>309</v>
      </c>
      <c r="B45" s="166" t="str">
        <f>Orçamento!$D$105</f>
        <v>ACABAMENTOS ELÉTRICOS</v>
      </c>
      <c r="C45" s="160">
        <f>Orçamento!$J$105</f>
        <v>0</v>
      </c>
      <c r="D45" s="169" t="e">
        <f>C45/$C$96</f>
        <v>#DIV/0!</v>
      </c>
      <c r="E45" s="6" t="s">
        <v>65</v>
      </c>
      <c r="F45" s="7"/>
      <c r="G45" s="7">
        <v>1</v>
      </c>
      <c r="H45" s="7"/>
      <c r="I45" s="8">
        <f>SUM(F45:H45)</f>
        <v>1</v>
      </c>
      <c r="K45" s="121"/>
    </row>
    <row r="46" spans="1:11" s="119" customFormat="1" ht="20.25" customHeight="1" x14ac:dyDescent="0.25">
      <c r="A46" s="155"/>
      <c r="B46" s="167"/>
      <c r="C46" s="161"/>
      <c r="D46" s="170"/>
      <c r="E46" s="9"/>
      <c r="F46" s="10"/>
      <c r="G46" s="10"/>
      <c r="H46" s="10"/>
      <c r="I46" s="11"/>
    </row>
    <row r="47" spans="1:11" s="119" customFormat="1" ht="20.25" customHeight="1" thickBot="1" x14ac:dyDescent="0.3">
      <c r="A47" s="156"/>
      <c r="B47" s="168"/>
      <c r="C47" s="162"/>
      <c r="D47" s="171"/>
      <c r="E47" s="12" t="s">
        <v>72</v>
      </c>
      <c r="F47" s="13">
        <f t="shared" ref="F47:I47" si="24">$C45*F45</f>
        <v>0</v>
      </c>
      <c r="G47" s="13">
        <f t="shared" si="24"/>
        <v>0</v>
      </c>
      <c r="H47" s="13">
        <f t="shared" si="24"/>
        <v>0</v>
      </c>
      <c r="I47" s="14">
        <f t="shared" si="24"/>
        <v>0</v>
      </c>
      <c r="K47" s="122"/>
    </row>
    <row r="48" spans="1:11" s="119" customFormat="1" ht="20.25" customHeight="1" x14ac:dyDescent="0.25">
      <c r="A48" s="154" t="s">
        <v>312</v>
      </c>
      <c r="B48" s="166" t="str">
        <f>Orçamento!$D$109</f>
        <v>ELETRODUTOS, CAIXAS E ACESSÓRIOS</v>
      </c>
      <c r="C48" s="160">
        <f>Orçamento!$J$109</f>
        <v>0</v>
      </c>
      <c r="D48" s="169" t="e">
        <f>C48/$C$96</f>
        <v>#DIV/0!</v>
      </c>
      <c r="E48" s="6" t="s">
        <v>65</v>
      </c>
      <c r="F48" s="7">
        <v>1</v>
      </c>
      <c r="G48" s="7"/>
      <c r="H48" s="7"/>
      <c r="I48" s="8">
        <f>SUM(F48:H48)</f>
        <v>1</v>
      </c>
      <c r="K48" s="121"/>
    </row>
    <row r="49" spans="1:11" s="119" customFormat="1" ht="20.25" customHeight="1" x14ac:dyDescent="0.25">
      <c r="A49" s="155"/>
      <c r="B49" s="167"/>
      <c r="C49" s="161"/>
      <c r="D49" s="170"/>
      <c r="E49" s="9"/>
      <c r="F49" s="10"/>
      <c r="G49" s="10"/>
      <c r="H49" s="10"/>
      <c r="I49" s="11"/>
    </row>
    <row r="50" spans="1:11" s="119" customFormat="1" ht="20.25" customHeight="1" thickBot="1" x14ac:dyDescent="0.3">
      <c r="A50" s="156"/>
      <c r="B50" s="168"/>
      <c r="C50" s="162"/>
      <c r="D50" s="171"/>
      <c r="E50" s="12" t="s">
        <v>72</v>
      </c>
      <c r="F50" s="13">
        <f t="shared" ref="F50:I50" si="25">$C48*F48</f>
        <v>0</v>
      </c>
      <c r="G50" s="13">
        <f t="shared" si="25"/>
        <v>0</v>
      </c>
      <c r="H50" s="13">
        <f t="shared" si="25"/>
        <v>0</v>
      </c>
      <c r="I50" s="14">
        <f t="shared" si="25"/>
        <v>0</v>
      </c>
      <c r="K50" s="122"/>
    </row>
    <row r="51" spans="1:11" s="119" customFormat="1" ht="20.25" customHeight="1" x14ac:dyDescent="0.25">
      <c r="A51" s="154" t="s">
        <v>318</v>
      </c>
      <c r="B51" s="166" t="str">
        <f>Orçamento!$D$115</f>
        <v>ELETROCALHA E ACESSÓRIOS</v>
      </c>
      <c r="C51" s="160">
        <f>Orçamento!$J$115</f>
        <v>0</v>
      </c>
      <c r="D51" s="169" t="e">
        <f>C51/$C$96</f>
        <v>#DIV/0!</v>
      </c>
      <c r="E51" s="6" t="s">
        <v>65</v>
      </c>
      <c r="F51" s="7">
        <v>1</v>
      </c>
      <c r="G51" s="7"/>
      <c r="H51" s="7"/>
      <c r="I51" s="8">
        <f>SUM(F51:H51)</f>
        <v>1</v>
      </c>
      <c r="K51" s="121"/>
    </row>
    <row r="52" spans="1:11" s="119" customFormat="1" ht="20.25" customHeight="1" x14ac:dyDescent="0.25">
      <c r="A52" s="155"/>
      <c r="B52" s="167"/>
      <c r="C52" s="161"/>
      <c r="D52" s="170"/>
      <c r="E52" s="9"/>
      <c r="F52" s="10"/>
      <c r="G52" s="10"/>
      <c r="H52" s="10"/>
      <c r="I52" s="11"/>
    </row>
    <row r="53" spans="1:11" s="119" customFormat="1" ht="20.25" customHeight="1" thickBot="1" x14ac:dyDescent="0.3">
      <c r="A53" s="156"/>
      <c r="B53" s="168"/>
      <c r="C53" s="162"/>
      <c r="D53" s="171"/>
      <c r="E53" s="12" t="s">
        <v>72</v>
      </c>
      <c r="F53" s="13">
        <f t="shared" ref="F53:I53" si="26">$C51*F51</f>
        <v>0</v>
      </c>
      <c r="G53" s="13">
        <f t="shared" si="26"/>
        <v>0</v>
      </c>
      <c r="H53" s="13">
        <f t="shared" si="26"/>
        <v>0</v>
      </c>
      <c r="I53" s="14">
        <f t="shared" si="26"/>
        <v>0</v>
      </c>
      <c r="K53" s="122"/>
    </row>
    <row r="54" spans="1:11" s="119" customFormat="1" ht="20.25" customHeight="1" x14ac:dyDescent="0.25">
      <c r="A54" s="154" t="s">
        <v>51</v>
      </c>
      <c r="B54" s="166" t="str">
        <f>Orçamento!D122</f>
        <v>ITENS DIVERSOS</v>
      </c>
      <c r="C54" s="160">
        <f>Orçamento!J122</f>
        <v>0</v>
      </c>
      <c r="D54" s="169" t="e">
        <f>C54/$C$96</f>
        <v>#DIV/0!</v>
      </c>
      <c r="E54" s="6" t="s">
        <v>65</v>
      </c>
      <c r="F54" s="7"/>
      <c r="G54" s="7">
        <v>1</v>
      </c>
      <c r="H54" s="7"/>
      <c r="I54" s="8">
        <f>SUM(F54:H54)</f>
        <v>1</v>
      </c>
      <c r="K54" s="121"/>
    </row>
    <row r="55" spans="1:11" s="119" customFormat="1" ht="20.25" customHeight="1" x14ac:dyDescent="0.25">
      <c r="A55" s="155"/>
      <c r="B55" s="167"/>
      <c r="C55" s="161"/>
      <c r="D55" s="170"/>
      <c r="E55" s="9"/>
      <c r="F55" s="10"/>
      <c r="G55" s="10"/>
      <c r="H55" s="10"/>
      <c r="I55" s="11"/>
    </row>
    <row r="56" spans="1:11" s="119" customFormat="1" ht="20.25" customHeight="1" thickBot="1" x14ac:dyDescent="0.3">
      <c r="A56" s="156"/>
      <c r="B56" s="168"/>
      <c r="C56" s="162"/>
      <c r="D56" s="171"/>
      <c r="E56" s="12" t="s">
        <v>72</v>
      </c>
      <c r="F56" s="13">
        <f t="shared" ref="F56:I56" si="27">$C54*F54</f>
        <v>0</v>
      </c>
      <c r="G56" s="13">
        <f t="shared" si="27"/>
        <v>0</v>
      </c>
      <c r="H56" s="13">
        <f t="shared" si="27"/>
        <v>0</v>
      </c>
      <c r="I56" s="14">
        <f t="shared" si="27"/>
        <v>0</v>
      </c>
      <c r="K56" s="122"/>
    </row>
    <row r="57" spans="1:11" s="119" customFormat="1" ht="20.25" customHeight="1" x14ac:dyDescent="0.25">
      <c r="A57" s="154" t="s">
        <v>52</v>
      </c>
      <c r="B57" s="166" t="str">
        <f>Orçamento!$D$125</f>
        <v xml:space="preserve">RACK E COMPONENTES </v>
      </c>
      <c r="C57" s="160">
        <f>Orçamento!$J$125</f>
        <v>0</v>
      </c>
      <c r="D57" s="169" t="e">
        <f>C57/$C$96</f>
        <v>#DIV/0!</v>
      </c>
      <c r="E57" s="6" t="s">
        <v>65</v>
      </c>
      <c r="F57" s="7"/>
      <c r="G57" s="7">
        <v>1</v>
      </c>
      <c r="H57" s="7"/>
      <c r="I57" s="8">
        <f>SUM(F57:H57)</f>
        <v>1</v>
      </c>
      <c r="K57" s="121"/>
    </row>
    <row r="58" spans="1:11" s="119" customFormat="1" ht="20.25" customHeight="1" x14ac:dyDescent="0.25">
      <c r="A58" s="155"/>
      <c r="B58" s="167"/>
      <c r="C58" s="161"/>
      <c r="D58" s="170"/>
      <c r="E58" s="9"/>
      <c r="F58" s="10"/>
      <c r="G58" s="10"/>
      <c r="H58" s="10"/>
      <c r="I58" s="11"/>
    </row>
    <row r="59" spans="1:11" s="119" customFormat="1" ht="20.25" customHeight="1" thickBot="1" x14ac:dyDescent="0.3">
      <c r="A59" s="156"/>
      <c r="B59" s="168"/>
      <c r="C59" s="162"/>
      <c r="D59" s="171"/>
      <c r="E59" s="12" t="s">
        <v>72</v>
      </c>
      <c r="F59" s="13">
        <f t="shared" ref="F59:I59" si="28">$C57*F57</f>
        <v>0</v>
      </c>
      <c r="G59" s="13">
        <f t="shared" si="28"/>
        <v>0</v>
      </c>
      <c r="H59" s="13">
        <f t="shared" si="28"/>
        <v>0</v>
      </c>
      <c r="I59" s="14">
        <f t="shared" si="28"/>
        <v>0</v>
      </c>
      <c r="K59" s="122"/>
    </row>
    <row r="60" spans="1:11" s="119" customFormat="1" ht="20.25" customHeight="1" x14ac:dyDescent="0.25">
      <c r="A60" s="154" t="s">
        <v>53</v>
      </c>
      <c r="B60" s="166" t="str">
        <f>Orçamento!$D$136</f>
        <v>CABOS, TOMADAS E ACESSÓRIOS</v>
      </c>
      <c r="C60" s="160">
        <f>Orçamento!$J$136</f>
        <v>0</v>
      </c>
      <c r="D60" s="169" t="e">
        <f>C60/$C$96</f>
        <v>#DIV/0!</v>
      </c>
      <c r="E60" s="6" t="s">
        <v>65</v>
      </c>
      <c r="F60" s="7"/>
      <c r="G60" s="7">
        <v>1</v>
      </c>
      <c r="H60" s="7"/>
      <c r="I60" s="8">
        <f>SUM(F60:H60)</f>
        <v>1</v>
      </c>
      <c r="K60" s="121"/>
    </row>
    <row r="61" spans="1:11" s="119" customFormat="1" ht="20.25" customHeight="1" x14ac:dyDescent="0.25">
      <c r="A61" s="155"/>
      <c r="B61" s="167"/>
      <c r="C61" s="161"/>
      <c r="D61" s="170"/>
      <c r="E61" s="9"/>
      <c r="F61" s="10"/>
      <c r="G61" s="10"/>
      <c r="H61" s="10"/>
      <c r="I61" s="11"/>
    </row>
    <row r="62" spans="1:11" s="119" customFormat="1" ht="20.25" customHeight="1" thickBot="1" x14ac:dyDescent="0.3">
      <c r="A62" s="156"/>
      <c r="B62" s="168"/>
      <c r="C62" s="162"/>
      <c r="D62" s="171"/>
      <c r="E62" s="12" t="s">
        <v>72</v>
      </c>
      <c r="F62" s="13">
        <f t="shared" ref="F62:I62" si="29">$C60*F60</f>
        <v>0</v>
      </c>
      <c r="G62" s="13">
        <f t="shared" si="29"/>
        <v>0</v>
      </c>
      <c r="H62" s="13">
        <f t="shared" si="29"/>
        <v>0</v>
      </c>
      <c r="I62" s="14">
        <f t="shared" si="29"/>
        <v>0</v>
      </c>
      <c r="K62" s="122"/>
    </row>
    <row r="63" spans="1:11" s="119" customFormat="1" ht="20.25" customHeight="1" x14ac:dyDescent="0.25">
      <c r="A63" s="154" t="s">
        <v>54</v>
      </c>
      <c r="B63" s="166" t="str">
        <f>Orçamento!$D$140</f>
        <v>CERTIFICAÇÃO E TESTES</v>
      </c>
      <c r="C63" s="160">
        <f>Orçamento!$J$140</f>
        <v>0</v>
      </c>
      <c r="D63" s="169" t="e">
        <f>C63/$C$96</f>
        <v>#DIV/0!</v>
      </c>
      <c r="E63" s="6" t="s">
        <v>65</v>
      </c>
      <c r="F63" s="7"/>
      <c r="G63" s="7">
        <v>1</v>
      </c>
      <c r="H63" s="7"/>
      <c r="I63" s="8">
        <f>SUM(F63:H63)</f>
        <v>1</v>
      </c>
      <c r="K63" s="121"/>
    </row>
    <row r="64" spans="1:11" s="119" customFormat="1" ht="20.25" customHeight="1" x14ac:dyDescent="0.25">
      <c r="A64" s="155"/>
      <c r="B64" s="167"/>
      <c r="C64" s="161"/>
      <c r="D64" s="170"/>
      <c r="E64" s="9"/>
      <c r="F64" s="10"/>
      <c r="G64" s="10"/>
      <c r="H64" s="10"/>
      <c r="I64" s="11"/>
    </row>
    <row r="65" spans="1:11" s="119" customFormat="1" ht="20.25" customHeight="1" thickBot="1" x14ac:dyDescent="0.3">
      <c r="A65" s="156"/>
      <c r="B65" s="168"/>
      <c r="C65" s="162"/>
      <c r="D65" s="171"/>
      <c r="E65" s="12" t="s">
        <v>72</v>
      </c>
      <c r="F65" s="13">
        <f t="shared" ref="F65:I65" si="30">$C63*F63</f>
        <v>0</v>
      </c>
      <c r="G65" s="13">
        <f t="shared" si="30"/>
        <v>0</v>
      </c>
      <c r="H65" s="13">
        <f t="shared" si="30"/>
        <v>0</v>
      </c>
      <c r="I65" s="14">
        <f t="shared" si="30"/>
        <v>0</v>
      </c>
      <c r="K65" s="122"/>
    </row>
    <row r="66" spans="1:11" s="119" customFormat="1" ht="20.25" customHeight="1" x14ac:dyDescent="0.25">
      <c r="A66" s="154" t="s">
        <v>55</v>
      </c>
      <c r="B66" s="166" t="str">
        <f>Orçamento!$D$142</f>
        <v>ELETRODUTOS, CAIXAS E ACESSÓRIOS</v>
      </c>
      <c r="C66" s="160">
        <f>Orçamento!$J$142</f>
        <v>0</v>
      </c>
      <c r="D66" s="169" t="e">
        <f>C66/$C$96</f>
        <v>#DIV/0!</v>
      </c>
      <c r="E66" s="6" t="s">
        <v>65</v>
      </c>
      <c r="F66" s="7">
        <v>1</v>
      </c>
      <c r="G66" s="7"/>
      <c r="H66" s="7"/>
      <c r="I66" s="8">
        <f>SUM(F66:H66)</f>
        <v>1</v>
      </c>
      <c r="K66" s="121"/>
    </row>
    <row r="67" spans="1:11" s="119" customFormat="1" ht="20.25" customHeight="1" x14ac:dyDescent="0.25">
      <c r="A67" s="155"/>
      <c r="B67" s="167"/>
      <c r="C67" s="161"/>
      <c r="D67" s="170"/>
      <c r="E67" s="9"/>
      <c r="F67" s="10"/>
      <c r="G67" s="10"/>
      <c r="H67" s="10"/>
      <c r="I67" s="11"/>
    </row>
    <row r="68" spans="1:11" s="119" customFormat="1" ht="20.25" customHeight="1" thickBot="1" x14ac:dyDescent="0.3">
      <c r="A68" s="156"/>
      <c r="B68" s="168"/>
      <c r="C68" s="162"/>
      <c r="D68" s="171"/>
      <c r="E68" s="12" t="s">
        <v>72</v>
      </c>
      <c r="F68" s="13">
        <f t="shared" ref="F68:I68" si="31">$C66*F66</f>
        <v>0</v>
      </c>
      <c r="G68" s="13">
        <f t="shared" si="31"/>
        <v>0</v>
      </c>
      <c r="H68" s="13">
        <f t="shared" si="31"/>
        <v>0</v>
      </c>
      <c r="I68" s="14">
        <f t="shared" si="31"/>
        <v>0</v>
      </c>
      <c r="K68" s="122"/>
    </row>
    <row r="69" spans="1:11" s="119" customFormat="1" ht="20.25" customHeight="1" x14ac:dyDescent="0.25">
      <c r="A69" s="154" t="s">
        <v>418</v>
      </c>
      <c r="B69" s="166" t="str">
        <f>Orçamento!$D$151</f>
        <v>ELETROCALHA E ACESSÓRIOS</v>
      </c>
      <c r="C69" s="160">
        <f>Orçamento!$J$151</f>
        <v>0</v>
      </c>
      <c r="D69" s="169" t="e">
        <f>C69/$C$96</f>
        <v>#DIV/0!</v>
      </c>
      <c r="E69" s="6" t="s">
        <v>65</v>
      </c>
      <c r="F69" s="7">
        <v>1</v>
      </c>
      <c r="G69" s="7"/>
      <c r="H69" s="7"/>
      <c r="I69" s="8">
        <f>SUM(F69:H69)</f>
        <v>1</v>
      </c>
      <c r="K69" s="121"/>
    </row>
    <row r="70" spans="1:11" s="119" customFormat="1" ht="20.25" customHeight="1" x14ac:dyDescent="0.25">
      <c r="A70" s="155"/>
      <c r="B70" s="167"/>
      <c r="C70" s="161"/>
      <c r="D70" s="170"/>
      <c r="E70" s="9"/>
      <c r="F70" s="10"/>
      <c r="G70" s="10"/>
      <c r="H70" s="10"/>
      <c r="I70" s="11"/>
    </row>
    <row r="71" spans="1:11" s="119" customFormat="1" ht="20.25" customHeight="1" thickBot="1" x14ac:dyDescent="0.3">
      <c r="A71" s="156"/>
      <c r="B71" s="168"/>
      <c r="C71" s="162"/>
      <c r="D71" s="171"/>
      <c r="E71" s="12" t="s">
        <v>72</v>
      </c>
      <c r="F71" s="13">
        <f t="shared" ref="F71:I71" si="32">$C69*F69</f>
        <v>0</v>
      </c>
      <c r="G71" s="13">
        <f t="shared" si="32"/>
        <v>0</v>
      </c>
      <c r="H71" s="13">
        <f t="shared" si="32"/>
        <v>0</v>
      </c>
      <c r="I71" s="14">
        <f t="shared" si="32"/>
        <v>0</v>
      </c>
      <c r="K71" s="122"/>
    </row>
    <row r="72" spans="1:11" s="119" customFormat="1" ht="20.25" customHeight="1" x14ac:dyDescent="0.25">
      <c r="A72" s="154" t="s">
        <v>75</v>
      </c>
      <c r="B72" s="166" t="str">
        <f>Orçamento!$D$157</f>
        <v>SISTEMA PCI</v>
      </c>
      <c r="C72" s="160">
        <f>Orçamento!$J$157</f>
        <v>0</v>
      </c>
      <c r="D72" s="169" t="e">
        <f>C72/$C$96</f>
        <v>#DIV/0!</v>
      </c>
      <c r="E72" s="6" t="s">
        <v>65</v>
      </c>
      <c r="F72" s="7"/>
      <c r="G72" s="7">
        <v>1</v>
      </c>
      <c r="H72" s="7"/>
      <c r="I72" s="8">
        <f>SUM(F72:H72)</f>
        <v>1</v>
      </c>
      <c r="K72" s="121"/>
    </row>
    <row r="73" spans="1:11" s="119" customFormat="1" ht="20.25" customHeight="1" x14ac:dyDescent="0.25">
      <c r="A73" s="155"/>
      <c r="B73" s="167"/>
      <c r="C73" s="161"/>
      <c r="D73" s="170"/>
      <c r="E73" s="9"/>
      <c r="F73" s="10"/>
      <c r="G73" s="10"/>
      <c r="H73" s="10"/>
      <c r="I73" s="11"/>
    </row>
    <row r="74" spans="1:11" s="119" customFormat="1" ht="20.25" customHeight="1" thickBot="1" x14ac:dyDescent="0.3">
      <c r="A74" s="156"/>
      <c r="B74" s="168"/>
      <c r="C74" s="162"/>
      <c r="D74" s="171"/>
      <c r="E74" s="12" t="s">
        <v>72</v>
      </c>
      <c r="F74" s="13">
        <f t="shared" ref="F74:I74" si="33">$C72*F72</f>
        <v>0</v>
      </c>
      <c r="G74" s="13">
        <f t="shared" si="33"/>
        <v>0</v>
      </c>
      <c r="H74" s="13">
        <f t="shared" ref="H74" si="34">$C72*H72</f>
        <v>0</v>
      </c>
      <c r="I74" s="14">
        <f t="shared" si="33"/>
        <v>0</v>
      </c>
      <c r="K74" s="122"/>
    </row>
    <row r="75" spans="1:11" s="119" customFormat="1" ht="20.25" customHeight="1" x14ac:dyDescent="0.25">
      <c r="A75" s="154" t="s">
        <v>76</v>
      </c>
      <c r="B75" s="166" t="str">
        <f>Orçamento!$D$162</f>
        <v>AR CONDICIONADO</v>
      </c>
      <c r="C75" s="160">
        <f>Orçamento!$J$162</f>
        <v>0</v>
      </c>
      <c r="D75" s="169" t="e">
        <f>C75/$C$96</f>
        <v>#DIV/0!</v>
      </c>
      <c r="E75" s="6" t="s">
        <v>65</v>
      </c>
      <c r="F75" s="7"/>
      <c r="G75" s="7">
        <v>1</v>
      </c>
      <c r="H75" s="7"/>
      <c r="I75" s="8">
        <f>SUM(F75:H75)</f>
        <v>1</v>
      </c>
      <c r="K75" s="121"/>
    </row>
    <row r="76" spans="1:11" s="119" customFormat="1" ht="20.25" customHeight="1" x14ac:dyDescent="0.25">
      <c r="A76" s="155"/>
      <c r="B76" s="167"/>
      <c r="C76" s="161"/>
      <c r="D76" s="170"/>
      <c r="E76" s="9"/>
      <c r="F76" s="10"/>
      <c r="G76" s="10"/>
      <c r="H76" s="10"/>
      <c r="I76" s="11"/>
    </row>
    <row r="77" spans="1:11" s="119" customFormat="1" ht="20.25" customHeight="1" thickBot="1" x14ac:dyDescent="0.3">
      <c r="A77" s="156"/>
      <c r="B77" s="168"/>
      <c r="C77" s="162"/>
      <c r="D77" s="171"/>
      <c r="E77" s="12" t="s">
        <v>72</v>
      </c>
      <c r="F77" s="13">
        <f t="shared" ref="F77:I77" si="35">$C75*F75</f>
        <v>0</v>
      </c>
      <c r="G77" s="13">
        <f t="shared" si="35"/>
        <v>0</v>
      </c>
      <c r="H77" s="13">
        <f t="shared" ref="H77" si="36">$C75*H75</f>
        <v>0</v>
      </c>
      <c r="I77" s="14">
        <f t="shared" si="35"/>
        <v>0</v>
      </c>
      <c r="K77" s="122"/>
    </row>
    <row r="78" spans="1:11" s="119" customFormat="1" ht="20.25" customHeight="1" x14ac:dyDescent="0.25">
      <c r="A78" s="154" t="s">
        <v>139</v>
      </c>
      <c r="B78" s="166" t="str">
        <f>Orçamento!$D$179</f>
        <v>ESQUADRIAS</v>
      </c>
      <c r="C78" s="160">
        <f>Orçamento!$J$179</f>
        <v>0</v>
      </c>
      <c r="D78" s="169" t="e">
        <f>C78/$C$96</f>
        <v>#DIV/0!</v>
      </c>
      <c r="E78" s="6" t="s">
        <v>65</v>
      </c>
      <c r="F78" s="7"/>
      <c r="G78" s="7">
        <v>1</v>
      </c>
      <c r="H78" s="7"/>
      <c r="I78" s="8">
        <f>SUM(F78:H78)</f>
        <v>1</v>
      </c>
      <c r="K78" s="121"/>
    </row>
    <row r="79" spans="1:11" s="119" customFormat="1" ht="20.25" customHeight="1" x14ac:dyDescent="0.25">
      <c r="A79" s="155"/>
      <c r="B79" s="167"/>
      <c r="C79" s="161"/>
      <c r="D79" s="170"/>
      <c r="E79" s="9"/>
      <c r="F79" s="10"/>
      <c r="G79" s="10"/>
      <c r="H79" s="10"/>
      <c r="I79" s="11"/>
    </row>
    <row r="80" spans="1:11" s="119" customFormat="1" ht="20.25" customHeight="1" thickBot="1" x14ac:dyDescent="0.3">
      <c r="A80" s="156"/>
      <c r="B80" s="168"/>
      <c r="C80" s="162"/>
      <c r="D80" s="171"/>
      <c r="E80" s="12" t="s">
        <v>72</v>
      </c>
      <c r="F80" s="13">
        <f t="shared" ref="F80:I80" si="37">$C78*F78</f>
        <v>0</v>
      </c>
      <c r="G80" s="13">
        <f t="shared" si="37"/>
        <v>0</v>
      </c>
      <c r="H80" s="13">
        <f t="shared" ref="H80" si="38">$C78*H78</f>
        <v>0</v>
      </c>
      <c r="I80" s="14">
        <f t="shared" si="37"/>
        <v>0</v>
      </c>
      <c r="K80" s="122"/>
    </row>
    <row r="81" spans="1:9" s="119" customFormat="1" ht="20.25" customHeight="1" x14ac:dyDescent="0.25">
      <c r="A81" s="154" t="s">
        <v>140</v>
      </c>
      <c r="B81" s="157" t="str">
        <f>Orçamento!$D$186</f>
        <v>PINTURA</v>
      </c>
      <c r="C81" s="160">
        <f>Orçamento!$J$186</f>
        <v>0</v>
      </c>
      <c r="D81" s="163" t="e">
        <f>C81/$C$96</f>
        <v>#DIV/0!</v>
      </c>
      <c r="E81" s="6" t="s">
        <v>65</v>
      </c>
      <c r="F81" s="7"/>
      <c r="G81" s="7">
        <v>1</v>
      </c>
      <c r="H81" s="7"/>
      <c r="I81" s="8">
        <f>SUM(F81:H81)</f>
        <v>1</v>
      </c>
    </row>
    <row r="82" spans="1:9" s="119" customFormat="1" ht="20.25" customHeight="1" x14ac:dyDescent="0.25">
      <c r="A82" s="155"/>
      <c r="B82" s="158"/>
      <c r="C82" s="161"/>
      <c r="D82" s="164"/>
      <c r="E82" s="9"/>
      <c r="F82" s="10"/>
      <c r="G82" s="10"/>
      <c r="H82" s="10"/>
      <c r="I82" s="11"/>
    </row>
    <row r="83" spans="1:9" s="119" customFormat="1" ht="20.25" customHeight="1" thickBot="1" x14ac:dyDescent="0.3">
      <c r="A83" s="156"/>
      <c r="B83" s="159"/>
      <c r="C83" s="162"/>
      <c r="D83" s="165"/>
      <c r="E83" s="12" t="s">
        <v>72</v>
      </c>
      <c r="F83" s="13">
        <f t="shared" ref="F83:I83" si="39">$C81*F81</f>
        <v>0</v>
      </c>
      <c r="G83" s="13">
        <f t="shared" si="39"/>
        <v>0</v>
      </c>
      <c r="H83" s="13">
        <f t="shared" ref="H83" si="40">$C81*H81</f>
        <v>0</v>
      </c>
      <c r="I83" s="14">
        <f t="shared" si="39"/>
        <v>0</v>
      </c>
    </row>
    <row r="84" spans="1:9" s="119" customFormat="1" ht="20.25" customHeight="1" x14ac:dyDescent="0.25">
      <c r="A84" s="154" t="s">
        <v>141</v>
      </c>
      <c r="B84" s="172" t="str">
        <f>Orçamento!$D$193</f>
        <v xml:space="preserve">PAISAGISMO </v>
      </c>
      <c r="C84" s="160">
        <f>Orçamento!$J$193</f>
        <v>0</v>
      </c>
      <c r="D84" s="169" t="e">
        <f>C84/$C$96</f>
        <v>#DIV/0!</v>
      </c>
      <c r="E84" s="6" t="s">
        <v>65</v>
      </c>
      <c r="F84" s="7"/>
      <c r="G84" s="7"/>
      <c r="H84" s="7">
        <v>1</v>
      </c>
      <c r="I84" s="8">
        <f>SUM(F84:H84)</f>
        <v>1</v>
      </c>
    </row>
    <row r="85" spans="1:9" s="119" customFormat="1" ht="20.25" customHeight="1" x14ac:dyDescent="0.25">
      <c r="A85" s="155"/>
      <c r="B85" s="167"/>
      <c r="C85" s="161"/>
      <c r="D85" s="170"/>
      <c r="E85" s="9"/>
      <c r="F85" s="10"/>
      <c r="G85" s="10"/>
      <c r="H85" s="10"/>
      <c r="I85" s="11"/>
    </row>
    <row r="86" spans="1:9" s="119" customFormat="1" ht="20.25" customHeight="1" thickBot="1" x14ac:dyDescent="0.3">
      <c r="A86" s="156"/>
      <c r="B86" s="168"/>
      <c r="C86" s="162"/>
      <c r="D86" s="171"/>
      <c r="E86" s="12" t="s">
        <v>72</v>
      </c>
      <c r="F86" s="13">
        <f t="shared" ref="F86:I86" si="41">$C84*F84</f>
        <v>0</v>
      </c>
      <c r="G86" s="13">
        <f t="shared" si="41"/>
        <v>0</v>
      </c>
      <c r="H86" s="13">
        <f t="shared" ref="H86" si="42">$C84*H84</f>
        <v>0</v>
      </c>
      <c r="I86" s="14">
        <f t="shared" si="41"/>
        <v>0</v>
      </c>
    </row>
    <row r="87" spans="1:9" s="119" customFormat="1" ht="20.25" customHeight="1" x14ac:dyDescent="0.25">
      <c r="A87" s="154" t="s">
        <v>142</v>
      </c>
      <c r="B87" s="157" t="str">
        <f>Orçamento!$D$196</f>
        <v>CORTINAS E MOBILIÁRIOS</v>
      </c>
      <c r="C87" s="160">
        <f>Orçamento!$J$196</f>
        <v>0</v>
      </c>
      <c r="D87" s="163" t="e">
        <f>C87/$C$96</f>
        <v>#DIV/0!</v>
      </c>
      <c r="E87" s="6" t="s">
        <v>65</v>
      </c>
      <c r="F87" s="7"/>
      <c r="G87" s="7"/>
      <c r="H87" s="7">
        <v>1</v>
      </c>
      <c r="I87" s="8">
        <f>SUM(F87:H87)</f>
        <v>1</v>
      </c>
    </row>
    <row r="88" spans="1:9" s="119" customFormat="1" ht="20.25" customHeight="1" x14ac:dyDescent="0.25">
      <c r="A88" s="155"/>
      <c r="B88" s="158"/>
      <c r="C88" s="161"/>
      <c r="D88" s="164"/>
      <c r="E88" s="9"/>
      <c r="F88" s="10"/>
      <c r="G88" s="10"/>
      <c r="H88" s="10"/>
      <c r="I88" s="11"/>
    </row>
    <row r="89" spans="1:9" s="119" customFormat="1" ht="20.25" customHeight="1" thickBot="1" x14ac:dyDescent="0.3">
      <c r="A89" s="156"/>
      <c r="B89" s="159"/>
      <c r="C89" s="162"/>
      <c r="D89" s="165"/>
      <c r="E89" s="12" t="s">
        <v>72</v>
      </c>
      <c r="F89" s="13">
        <f t="shared" ref="F89:I89" si="43">$C87*F87</f>
        <v>0</v>
      </c>
      <c r="G89" s="13">
        <f t="shared" si="43"/>
        <v>0</v>
      </c>
      <c r="H89" s="13">
        <f t="shared" ref="H89" si="44">$C87*H87</f>
        <v>0</v>
      </c>
      <c r="I89" s="14">
        <f t="shared" si="43"/>
        <v>0</v>
      </c>
    </row>
    <row r="90" spans="1:9" s="119" customFormat="1" ht="20.25" customHeight="1" x14ac:dyDescent="0.25">
      <c r="A90" s="154" t="s">
        <v>143</v>
      </c>
      <c r="B90" s="157" t="str">
        <f>Orçamento!D200</f>
        <v>COBERTURA</v>
      </c>
      <c r="C90" s="160">
        <f>Orçamento!J200</f>
        <v>0</v>
      </c>
      <c r="D90" s="163" t="e">
        <f>C90/$C$96</f>
        <v>#DIV/0!</v>
      </c>
      <c r="E90" s="6" t="s">
        <v>65</v>
      </c>
      <c r="F90" s="7">
        <v>0.5</v>
      </c>
      <c r="G90" s="7">
        <v>0.5</v>
      </c>
      <c r="H90" s="7"/>
      <c r="I90" s="8">
        <f>SUM(F90:H90)</f>
        <v>1</v>
      </c>
    </row>
    <row r="91" spans="1:9" s="119" customFormat="1" ht="20.25" customHeight="1" x14ac:dyDescent="0.25">
      <c r="A91" s="155"/>
      <c r="B91" s="158"/>
      <c r="C91" s="161"/>
      <c r="D91" s="164"/>
      <c r="E91" s="9"/>
      <c r="F91" s="10"/>
      <c r="G91" s="10"/>
      <c r="H91" s="10"/>
      <c r="I91" s="11"/>
    </row>
    <row r="92" spans="1:9" s="119" customFormat="1" ht="20.25" customHeight="1" thickBot="1" x14ac:dyDescent="0.3">
      <c r="A92" s="156"/>
      <c r="B92" s="159"/>
      <c r="C92" s="162"/>
      <c r="D92" s="165"/>
      <c r="E92" s="12" t="s">
        <v>72</v>
      </c>
      <c r="F92" s="13">
        <f t="shared" ref="F92:I92" si="45">$C90*F90</f>
        <v>0</v>
      </c>
      <c r="G92" s="13">
        <f t="shared" si="45"/>
        <v>0</v>
      </c>
      <c r="H92" s="13">
        <f t="shared" si="45"/>
        <v>0</v>
      </c>
      <c r="I92" s="14">
        <f t="shared" si="45"/>
        <v>0</v>
      </c>
    </row>
    <row r="93" spans="1:9" s="119" customFormat="1" ht="20.25" customHeight="1" x14ac:dyDescent="0.25">
      <c r="A93" s="154" t="s">
        <v>437</v>
      </c>
      <c r="B93" s="172" t="str">
        <f>Orçamento!$D$204</f>
        <v xml:space="preserve">LIMPEZA GERAL </v>
      </c>
      <c r="C93" s="160">
        <f>Orçamento!$J$204</f>
        <v>0</v>
      </c>
      <c r="D93" s="169" t="e">
        <f>C93/$C$96</f>
        <v>#DIV/0!</v>
      </c>
      <c r="E93" s="6" t="s">
        <v>65</v>
      </c>
      <c r="F93" s="7"/>
      <c r="G93" s="7">
        <v>0.7</v>
      </c>
      <c r="H93" s="7">
        <v>0.3</v>
      </c>
      <c r="I93" s="8">
        <f>SUM(F93:H93)</f>
        <v>1</v>
      </c>
    </row>
    <row r="94" spans="1:9" s="119" customFormat="1" ht="20.25" customHeight="1" x14ac:dyDescent="0.25">
      <c r="A94" s="155"/>
      <c r="B94" s="167"/>
      <c r="C94" s="161"/>
      <c r="D94" s="170"/>
      <c r="E94" s="9"/>
      <c r="F94" s="10"/>
      <c r="G94" s="10"/>
      <c r="H94" s="10"/>
      <c r="I94" s="11"/>
    </row>
    <row r="95" spans="1:9" s="119" customFormat="1" ht="20.25" customHeight="1" thickBot="1" x14ac:dyDescent="0.3">
      <c r="A95" s="156"/>
      <c r="B95" s="168"/>
      <c r="C95" s="162"/>
      <c r="D95" s="171"/>
      <c r="E95" s="12" t="s">
        <v>72</v>
      </c>
      <c r="F95" s="13">
        <f t="shared" ref="F95:I95" si="46">$C93*F93</f>
        <v>0</v>
      </c>
      <c r="G95" s="13">
        <f t="shared" si="46"/>
        <v>0</v>
      </c>
      <c r="H95" s="13">
        <f t="shared" ref="H95" si="47">$C93*H93</f>
        <v>0</v>
      </c>
      <c r="I95" s="14">
        <f t="shared" si="46"/>
        <v>0</v>
      </c>
    </row>
    <row r="96" spans="1:9" s="119" customFormat="1" ht="20.25" customHeight="1" thickBot="1" x14ac:dyDescent="0.3">
      <c r="A96" s="19" t="s">
        <v>0</v>
      </c>
      <c r="B96" s="20"/>
      <c r="C96" s="21">
        <f>SUM(C6:C95)</f>
        <v>0</v>
      </c>
      <c r="D96" s="22" t="e">
        <f>SUM(D6:D95)</f>
        <v>#DIV/0!</v>
      </c>
      <c r="E96" s="15" t="s">
        <v>72</v>
      </c>
      <c r="F96" s="16">
        <f>SUM(F$8,F$11,F$14,F$17,F$20,F$23,F$26,,F$29,F$32,F$35,F$38,F$41,F$44,F$47,F$50,F$53,F$59,F$62,F$65,F$68,F$71,F$74,F$77,F$80,F$83,F$86,F$89,F$95,F92,F56)</f>
        <v>0</v>
      </c>
      <c r="G96" s="53">
        <f t="shared" ref="G96:H96" si="48">SUM(G$8,G$11,G$14,G$17,G$20,G$23,G$26,,G$29,G$32,G$35,G$38,G$41,G$44,G$47,G$50,G$53,G$59,G$62,G$65,G$68,G$71,G$74,G$77,G$80,G$83,G$86,G$89,G$95,G92,G56)</f>
        <v>0</v>
      </c>
      <c r="H96" s="53">
        <f t="shared" si="48"/>
        <v>0</v>
      </c>
      <c r="I96" s="55">
        <f>SUM(I95,I92,I89,I86,I83,I80,I77,I74,I71,I68,I65,I62,I59,I56,I53,I50,I47,I44,I41,I38,I35,I32,I29,I26,I23,I20,I17,I14,I11,I8)</f>
        <v>0</v>
      </c>
    </row>
    <row r="97" spans="1:9" s="119" customFormat="1" ht="20.25" customHeight="1" thickBot="1" x14ac:dyDescent="0.3">
      <c r="A97" s="176" t="s">
        <v>73</v>
      </c>
      <c r="B97" s="177"/>
      <c r="C97" s="177"/>
      <c r="D97" s="178"/>
      <c r="E97" s="17" t="s">
        <v>72</v>
      </c>
      <c r="F97" s="18">
        <f>F96</f>
        <v>0</v>
      </c>
      <c r="G97" s="14">
        <f t="shared" ref="G97" si="49">F97+G96</f>
        <v>0</v>
      </c>
      <c r="H97" s="14">
        <f>G97+H96</f>
        <v>0</v>
      </c>
      <c r="I97" s="54"/>
    </row>
  </sheetData>
  <mergeCells count="128">
    <mergeCell ref="A69:A71"/>
    <mergeCell ref="B69:B71"/>
    <mergeCell ref="C69:C71"/>
    <mergeCell ref="D69:D71"/>
    <mergeCell ref="A63:A65"/>
    <mergeCell ref="B63:B65"/>
    <mergeCell ref="C63:C65"/>
    <mergeCell ref="D63:D65"/>
    <mergeCell ref="A66:A68"/>
    <mergeCell ref="B66:B68"/>
    <mergeCell ref="C66:C68"/>
    <mergeCell ref="D66:D68"/>
    <mergeCell ref="C6:C8"/>
    <mergeCell ref="D6:D8"/>
    <mergeCell ref="A9:A11"/>
    <mergeCell ref="B9:B11"/>
    <mergeCell ref="C9:C11"/>
    <mergeCell ref="D9:D11"/>
    <mergeCell ref="B60:B62"/>
    <mergeCell ref="C60:C62"/>
    <mergeCell ref="D60:D62"/>
    <mergeCell ref="A48:A50"/>
    <mergeCell ref="B48:B50"/>
    <mergeCell ref="C48:C50"/>
    <mergeCell ref="D48:D50"/>
    <mergeCell ref="A51:A53"/>
    <mergeCell ref="B51:B53"/>
    <mergeCell ref="C51:C53"/>
    <mergeCell ref="D51:D53"/>
    <mergeCell ref="A54:A56"/>
    <mergeCell ref="B54:B56"/>
    <mergeCell ref="C54:C56"/>
    <mergeCell ref="D54:D56"/>
    <mergeCell ref="D45:D47"/>
    <mergeCell ref="A30:A32"/>
    <mergeCell ref="B30:B32"/>
    <mergeCell ref="C30:C32"/>
    <mergeCell ref="D30:D32"/>
    <mergeCell ref="A33:A35"/>
    <mergeCell ref="B33:B35"/>
    <mergeCell ref="C33:C35"/>
    <mergeCell ref="A2:I2"/>
    <mergeCell ref="A3:I3"/>
    <mergeCell ref="A4:A5"/>
    <mergeCell ref="B4:B5"/>
    <mergeCell ref="C4:E5"/>
    <mergeCell ref="F4:I4"/>
    <mergeCell ref="A15:A17"/>
    <mergeCell ref="B15:B17"/>
    <mergeCell ref="C15:C17"/>
    <mergeCell ref="D15:D17"/>
    <mergeCell ref="A12:A14"/>
    <mergeCell ref="B12:B14"/>
    <mergeCell ref="C12:C14"/>
    <mergeCell ref="D12:D14"/>
    <mergeCell ref="A6:A8"/>
    <mergeCell ref="B6:B8"/>
    <mergeCell ref="A18:A20"/>
    <mergeCell ref="B18:B20"/>
    <mergeCell ref="C18:C20"/>
    <mergeCell ref="D18:D20"/>
    <mergeCell ref="A24:A26"/>
    <mergeCell ref="B24:B26"/>
    <mergeCell ref="C24:C26"/>
    <mergeCell ref="D24:D26"/>
    <mergeCell ref="A27:A29"/>
    <mergeCell ref="B27:B29"/>
    <mergeCell ref="C27:C29"/>
    <mergeCell ref="D27:D29"/>
    <mergeCell ref="A1:I1"/>
    <mergeCell ref="A97:D97"/>
    <mergeCell ref="A78:A80"/>
    <mergeCell ref="B78:B80"/>
    <mergeCell ref="C78:C80"/>
    <mergeCell ref="D78:D80"/>
    <mergeCell ref="A39:A41"/>
    <mergeCell ref="B39:B41"/>
    <mergeCell ref="C39:C41"/>
    <mergeCell ref="D39:D41"/>
    <mergeCell ref="A42:A44"/>
    <mergeCell ref="B42:B44"/>
    <mergeCell ref="C42:C44"/>
    <mergeCell ref="D42:D44"/>
    <mergeCell ref="A72:A74"/>
    <mergeCell ref="B72:B74"/>
    <mergeCell ref="C72:C74"/>
    <mergeCell ref="D72:D74"/>
    <mergeCell ref="A93:A95"/>
    <mergeCell ref="B93:B95"/>
    <mergeCell ref="C93:C95"/>
    <mergeCell ref="D93:D95"/>
    <mergeCell ref="A81:A83"/>
    <mergeCell ref="B81:B83"/>
    <mergeCell ref="A21:A23"/>
    <mergeCell ref="B21:B23"/>
    <mergeCell ref="C21:C23"/>
    <mergeCell ref="D21:D23"/>
    <mergeCell ref="C75:C77"/>
    <mergeCell ref="D75:D77"/>
    <mergeCell ref="D81:D83"/>
    <mergeCell ref="A84:A86"/>
    <mergeCell ref="B84:B86"/>
    <mergeCell ref="C84:C86"/>
    <mergeCell ref="D84:D86"/>
    <mergeCell ref="A36:A38"/>
    <mergeCell ref="B36:B38"/>
    <mergeCell ref="C36:C38"/>
    <mergeCell ref="D36:D38"/>
    <mergeCell ref="A45:A47"/>
    <mergeCell ref="B45:B47"/>
    <mergeCell ref="C45:C47"/>
    <mergeCell ref="D33:D35"/>
    <mergeCell ref="A57:A59"/>
    <mergeCell ref="B57:B59"/>
    <mergeCell ref="C57:C59"/>
    <mergeCell ref="D57:D59"/>
    <mergeCell ref="A60:A62"/>
    <mergeCell ref="A90:A92"/>
    <mergeCell ref="B90:B92"/>
    <mergeCell ref="C90:C92"/>
    <mergeCell ref="D90:D92"/>
    <mergeCell ref="A87:A89"/>
    <mergeCell ref="B87:B89"/>
    <mergeCell ref="C87:C89"/>
    <mergeCell ref="D87:D89"/>
    <mergeCell ref="A75:A77"/>
    <mergeCell ref="B75:B77"/>
    <mergeCell ref="C81:C83"/>
  </mergeCells>
  <phoneticPr fontId="11" type="noConversion"/>
  <conditionalFormatting sqref="F7:H7 F10:H10 F13:H13 F16:H16 F19:H19 F22:H22 F25:H25 F28:H28 F31:H31 F34:H34 F37:H37 F40:H40 F43:H43 F46:H46 F49:H49 F52:H52 F58:H58 F61:H61 F64:H64 F67:H67 F70:H70 F73:H73 F76:H76 F79:H79 F82:H82 F85:H85 F88:H88 F94:H94">
    <cfRule type="expression" dxfId="33" priority="98">
      <formula>F8&lt;&gt;0</formula>
    </cfRule>
  </conditionalFormatting>
  <conditionalFormatting sqref="F55:H55">
    <cfRule type="expression" dxfId="32" priority="4">
      <formula>F56&lt;&gt;0</formula>
    </cfRule>
  </conditionalFormatting>
  <conditionalFormatting sqref="F91:H91">
    <cfRule type="expression" dxfId="31" priority="2">
      <formula>F92&lt;&gt;0</formula>
    </cfRule>
  </conditionalFormatting>
  <conditionalFormatting sqref="I7">
    <cfRule type="expression" dxfId="30" priority="155">
      <formula>I6=100%</formula>
    </cfRule>
  </conditionalFormatting>
  <conditionalFormatting sqref="I10">
    <cfRule type="expression" dxfId="29" priority="126">
      <formula>I9=100%</formula>
    </cfRule>
  </conditionalFormatting>
  <conditionalFormatting sqref="I13">
    <cfRule type="expression" dxfId="28" priority="129">
      <formula>I12=100%</formula>
    </cfRule>
  </conditionalFormatting>
  <conditionalFormatting sqref="I16">
    <cfRule type="expression" dxfId="27" priority="132">
      <formula>I15=100%</formula>
    </cfRule>
  </conditionalFormatting>
  <conditionalFormatting sqref="I19">
    <cfRule type="expression" dxfId="26" priority="135">
      <formula>I18=100%</formula>
    </cfRule>
  </conditionalFormatting>
  <conditionalFormatting sqref="I22">
    <cfRule type="expression" dxfId="25" priority="138">
      <formula>I21=100%</formula>
    </cfRule>
  </conditionalFormatting>
  <conditionalFormatting sqref="I25">
    <cfRule type="expression" dxfId="24" priority="141">
      <formula>I24=100%</formula>
    </cfRule>
  </conditionalFormatting>
  <conditionalFormatting sqref="I28">
    <cfRule type="expression" dxfId="23" priority="144">
      <formula>I27=100%</formula>
    </cfRule>
  </conditionalFormatting>
  <conditionalFormatting sqref="I31">
    <cfRule type="expression" dxfId="22" priority="24">
      <formula>I30=100%</formula>
    </cfRule>
  </conditionalFormatting>
  <conditionalFormatting sqref="I34">
    <cfRule type="expression" dxfId="21" priority="26">
      <formula>I33=100%</formula>
    </cfRule>
  </conditionalFormatting>
  <conditionalFormatting sqref="I37">
    <cfRule type="expression" dxfId="20" priority="28">
      <formula>I36=100%</formula>
    </cfRule>
  </conditionalFormatting>
  <conditionalFormatting sqref="I40">
    <cfRule type="expression" dxfId="19" priority="69">
      <formula>I39=100%</formula>
    </cfRule>
  </conditionalFormatting>
  <conditionalFormatting sqref="I43">
    <cfRule type="expression" dxfId="18" priority="63">
      <formula>I42=100%</formula>
    </cfRule>
  </conditionalFormatting>
  <conditionalFormatting sqref="I46">
    <cfRule type="expression" dxfId="17" priority="22">
      <formula>I45=100%</formula>
    </cfRule>
  </conditionalFormatting>
  <conditionalFormatting sqref="I49">
    <cfRule type="expression" dxfId="16" priority="20">
      <formula>I48=100%</formula>
    </cfRule>
  </conditionalFormatting>
  <conditionalFormatting sqref="I52">
    <cfRule type="expression" dxfId="15" priority="18">
      <formula>I51=100%</formula>
    </cfRule>
  </conditionalFormatting>
  <conditionalFormatting sqref="I55">
    <cfRule type="expression" dxfId="14" priority="3">
      <formula>I54=100%</formula>
    </cfRule>
  </conditionalFormatting>
  <conditionalFormatting sqref="I58">
    <cfRule type="expression" dxfId="13" priority="16">
      <formula>I57=100%</formula>
    </cfRule>
  </conditionalFormatting>
  <conditionalFormatting sqref="I61">
    <cfRule type="expression" dxfId="12" priority="14">
      <formula>I60=100%</formula>
    </cfRule>
  </conditionalFormatting>
  <conditionalFormatting sqref="I64">
    <cfRule type="expression" dxfId="11" priority="12">
      <formula>I63=100%</formula>
    </cfRule>
  </conditionalFormatting>
  <conditionalFormatting sqref="I67">
    <cfRule type="expression" dxfId="10" priority="10">
      <formula>I66=100%</formula>
    </cfRule>
  </conditionalFormatting>
  <conditionalFormatting sqref="I70">
    <cfRule type="expression" dxfId="9" priority="8">
      <formula>I69=100%</formula>
    </cfRule>
  </conditionalFormatting>
  <conditionalFormatting sqref="I73">
    <cfRule type="expression" dxfId="8" priority="147">
      <formula>I72=100%</formula>
    </cfRule>
  </conditionalFormatting>
  <conditionalFormatting sqref="I76">
    <cfRule type="expression" dxfId="7" priority="150">
      <formula>I75=100%</formula>
    </cfRule>
  </conditionalFormatting>
  <conditionalFormatting sqref="I79">
    <cfRule type="expression" dxfId="6" priority="153">
      <formula>I78=100%</formula>
    </cfRule>
  </conditionalFormatting>
  <conditionalFormatting sqref="I82">
    <cfRule type="expression" dxfId="5" priority="33">
      <formula>I81=100%</formula>
    </cfRule>
  </conditionalFormatting>
  <conditionalFormatting sqref="I85">
    <cfRule type="expression" dxfId="4" priority="38">
      <formula>I84=100%</formula>
    </cfRule>
  </conditionalFormatting>
  <conditionalFormatting sqref="I88">
    <cfRule type="expression" dxfId="3" priority="43">
      <formula>I87=100%</formula>
    </cfRule>
  </conditionalFormatting>
  <conditionalFormatting sqref="I91">
    <cfRule type="expression" dxfId="2" priority="1">
      <formula>I90=100%</formula>
    </cfRule>
  </conditionalFormatting>
  <conditionalFormatting sqref="I94">
    <cfRule type="expression" dxfId="1" priority="48">
      <formula>I93=100%</formula>
    </cfRule>
  </conditionalFormatting>
  <conditionalFormatting sqref="I97">
    <cfRule type="expression" dxfId="0" priority="188">
      <formula>I96=C96</formula>
    </cfRule>
  </conditionalFormatting>
  <pageMargins left="0.511811024" right="0.511811024" top="0.78740157499999996" bottom="0.78740157499999996" header="0.31496062000000002" footer="0.31496062000000002"/>
  <pageSetup paperSize="9" scale="3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3</vt:i4>
      </vt:variant>
    </vt:vector>
  </HeadingPairs>
  <TitlesOfParts>
    <vt:vector size="6" baseType="lpstr">
      <vt:lpstr>Resumo</vt:lpstr>
      <vt:lpstr>Orçamento</vt:lpstr>
      <vt:lpstr>CRON.</vt:lpstr>
      <vt:lpstr>CRON.!Area_de_impressao</vt:lpstr>
      <vt:lpstr>Orçamento!Area_de_impressao</vt:lpstr>
      <vt:lpstr>Resumo!Area_de_impressao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Rocca</dc:creator>
  <cp:lastModifiedBy>Thais Fonseca Correa</cp:lastModifiedBy>
  <cp:lastPrinted>2023-10-04T13:39:21Z</cp:lastPrinted>
  <dcterms:created xsi:type="dcterms:W3CDTF">2022-11-03T11:20:22Z</dcterms:created>
  <dcterms:modified xsi:type="dcterms:W3CDTF">2023-12-19T17:36:28Z</dcterms:modified>
</cp:coreProperties>
</file>